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Websites\Pscweb\utilities\electric\15docs\1503503\"/>
    </mc:Choice>
  </mc:AlternateContent>
  <bookViews>
    <workbookView xWindow="960" yWindow="600" windowWidth="17715" windowHeight="9975"/>
  </bookViews>
  <sheets>
    <sheet name="(Exh.3) A1 Scalar Method" sheetId="1" r:id="rId1"/>
  </sheets>
  <externalReferences>
    <externalReference r:id="rId2"/>
    <externalReference r:id="rId3"/>
    <externalReference r:id="rId4"/>
    <externalReference r:id="rId5"/>
  </externalReferences>
  <definedNames>
    <definedName name="_Fill" localSheetId="0" hidden="1">#REF!</definedName>
    <definedName name="_Fill" hidden="1">#REF!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0</definedName>
    <definedName name="_Sort" localSheetId="0" hidden="1">#REF!</definedName>
    <definedName name="_Sort" hidden="1">#REF!</definedName>
    <definedName name="Acct108D_S">[1]FuncStudy!$F$2065</definedName>
    <definedName name="Acct108D00S">[1]FuncStudy!$F$2057</definedName>
    <definedName name="Acct108DSS">[1]FuncStudy!$F$2061</definedName>
    <definedName name="Acct228.42TROJD">[1]FuncStudy!$F$1867</definedName>
    <definedName name="ACCT2281">[1]FuncStudy!$F$1847</definedName>
    <definedName name="Acct2282">[1]FuncStudy!$F$1851</definedName>
    <definedName name="Acct2283">[1]FuncStudy!$F$1855</definedName>
    <definedName name="Acct2283S">[1]FuncStudy!$F$1859</definedName>
    <definedName name="Acct22842">[1]FuncStudy!$F$1868</definedName>
    <definedName name="Acct228SO">[1]FuncStudy!$F$1850</definedName>
    <definedName name="ACCT25398">[1]FuncStudy!$F$1880</definedName>
    <definedName name="Acct25399">[1]FuncStudy!$F$1887</definedName>
    <definedName name="Acct254">[1]FuncStudy!$F$1864</definedName>
    <definedName name="Acct282DITBAL">[1]FuncStudy!$F$1912</definedName>
    <definedName name="Acct350">[1]FuncStudy!$F$1323</definedName>
    <definedName name="Acct352">[1]FuncStudy!$F$1330</definedName>
    <definedName name="Acct353">[1]FuncStudy!$F$1336</definedName>
    <definedName name="Acct354">[1]FuncStudy!$F$1342</definedName>
    <definedName name="Acct355">[1]FuncStudy!$F$1348</definedName>
    <definedName name="Acct356">[1]FuncStudy!$F$1354</definedName>
    <definedName name="Acct357">[1]FuncStudy!$F$1360</definedName>
    <definedName name="Acct358">[1]FuncStudy!$F$1366</definedName>
    <definedName name="Acct359">[1]FuncStudy!$F$1372</definedName>
    <definedName name="Acct360">[1]FuncStudy!$F$1388</definedName>
    <definedName name="Acct361">[1]FuncStudy!$F$1394</definedName>
    <definedName name="Acct362">[1]FuncStudy!$F$1400</definedName>
    <definedName name="Acct364">[1]FuncStudy!$F$1407</definedName>
    <definedName name="Acct365">[1]FuncStudy!$F$1414</definedName>
    <definedName name="Acct366">[1]FuncStudy!$F$1421</definedName>
    <definedName name="Acct367">[1]FuncStudy!$F$1428</definedName>
    <definedName name="Acct368">[1]FuncStudy!$F$1434</definedName>
    <definedName name="Acct369">[1]FuncStudy!$F$1441</definedName>
    <definedName name="Acct370">[1]FuncStudy!$F$1447</definedName>
    <definedName name="Acct371">[1]FuncStudy!$F$1454</definedName>
    <definedName name="Acct372">[1]FuncStudy!$F$1461</definedName>
    <definedName name="Acct372A">[1]FuncStudy!$F$1460</definedName>
    <definedName name="Acct372DP">[1]FuncStudy!$F$1458</definedName>
    <definedName name="Acct372DS">[1]FuncStudy!$F$1459</definedName>
    <definedName name="Acct373">[1]FuncStudy!$F$1467</definedName>
    <definedName name="Acct444S">[1]FuncStudy!$F$105</definedName>
    <definedName name="Acct448S">[1]FuncStudy!$F$114</definedName>
    <definedName name="Acct450S">[1]FuncStudy!$F$138</definedName>
    <definedName name="Acct451S">[1]FuncStudy!$F$143</definedName>
    <definedName name="Acct454S">[1]FuncStudy!$F$153</definedName>
    <definedName name="Acct456S">[1]FuncStudy!$F$159</definedName>
    <definedName name="Acct580">[1]FuncStudy!$F$536</definedName>
    <definedName name="Acct581">[1]FuncStudy!$F$541</definedName>
    <definedName name="Acct582">[1]FuncStudy!$F$546</definedName>
    <definedName name="Acct583">[1]FuncStudy!$F$551</definedName>
    <definedName name="Acct584">[1]FuncStudy!$F$556</definedName>
    <definedName name="Acct585">[1]FuncStudy!$F$561</definedName>
    <definedName name="Acct586">[1]FuncStudy!$F$566</definedName>
    <definedName name="Acct587">[1]FuncStudy!$F$571</definedName>
    <definedName name="Acct588">[1]FuncStudy!$F$576</definedName>
    <definedName name="Acct589">[1]FuncStudy!$F$581</definedName>
    <definedName name="Acct590">[1]FuncStudy!$F$586</definedName>
    <definedName name="Acct591">[1]FuncStudy!$F$591</definedName>
    <definedName name="Acct592">[1]FuncStudy!$F$596</definedName>
    <definedName name="Acct593">[1]FuncStudy!$F$601</definedName>
    <definedName name="Acct594">[1]FuncStudy!$F$606</definedName>
    <definedName name="Acct595">[1]FuncStudy!$F$611</definedName>
    <definedName name="Acct596">[1]FuncStudy!$F$616</definedName>
    <definedName name="Acct597">[1]FuncStudy!$F$621</definedName>
    <definedName name="Acct598">[1]FuncStudy!$F$626</definedName>
    <definedName name="Acct928RE">[1]FuncStudy!$F$749</definedName>
    <definedName name="AcctAGA">[1]FuncStudy!$F$132</definedName>
    <definedName name="AcctTS0">[1]FuncStudy!$F$1380</definedName>
    <definedName name="ActualROR" localSheetId="0">#REF!</definedName>
    <definedName name="ActualROR">#REF!</definedName>
    <definedName name="cgf" hidden="1">{"PRINT",#N/A,TRUE,"APPA";"PRINT",#N/A,TRUE,"APS";"PRINT",#N/A,TRUE,"BHPL";"PRINT",#N/A,TRUE,"BHPL2";"PRINT",#N/A,TRUE,"CDWR";"PRINT",#N/A,TRUE,"EWEB";"PRINT",#N/A,TRUE,"LADWP";"PRINT",#N/A,TRUE,"NEVBASE"}</definedName>
    <definedName name="Classification">[1]FuncStudy!$Y$91</definedName>
    <definedName name="ContractTypeDol">'[2]Check Dollars'!$R$258:$S$643</definedName>
    <definedName name="ContractTypeMWh">'[2]Check MWh'!$R$258:$S$643</definedName>
    <definedName name="COSFacVal">[1]Inputs!$W$11</definedName>
    <definedName name="DataCheck_Base">#REF!</definedName>
    <definedName name="DataCheck_Delta">#REF!</definedName>
    <definedName name="Demand">[3]Inputs!$D$9</definedName>
    <definedName name="Demand2">[1]Inputs!$D$10</definedName>
    <definedName name="Dis">[1]FuncStudy!$Y$90</definedName>
    <definedName name="DisFac">'[1]Func Dist Factor Table'!$A$11:$G$25</definedName>
    <definedName name="DispatchSum">"GRID Thermal Generation!R2C1:R4C2"</definedName>
    <definedName name="ECDQF_Exp">#REF!</definedName>
    <definedName name="ECDQF_MWh">#REF!</definedName>
    <definedName name="Factorck">'[1]COS Factor Table'!$Q$15:$Q$136</definedName>
    <definedName name="FactSum">'[1]COS Factor Table'!$A$14:$Q$137</definedName>
    <definedName name="friend" hidden="1">{"PRINT",#N/A,TRUE,"APPA";"PRINT",#N/A,TRUE,"APS";"PRINT",#N/A,TRUE,"BHPL";"PRINT",#N/A,TRUE,"BHPL2";"PRINT",#N/A,TRUE,"CDWR";"PRINT",#N/A,TRUE,"EWEB";"PRINT",#N/A,TRUE,"LADWP";"PRINT",#N/A,TRUE,"NEVBASE"}</definedName>
    <definedName name="Func">'[1]Func Factor Table'!$A$10:$H$76</definedName>
    <definedName name="Function">[1]FuncStudy!$Y$90</definedName>
    <definedName name="Hide_Rows">#REF!</definedName>
    <definedName name="Hide_Rows_Recon">#REF!</definedName>
    <definedName name="IncomeTaxOptVal">[3]Inputs!$Y$11</definedName>
    <definedName name="junk" localSheetId="0" hidden="1">{"PRINT",#N/A,TRUE,"APPA";"PRINT",#N/A,TRUE,"APS";"PRINT",#N/A,TRUE,"BHPL";"PRINT",#N/A,TRUE,"BHPL2";"PRINT",#N/A,TRUE,"CDWR";"PRINT",#N/A,TRUE,"EWEB";"PRINT",#N/A,TRUE,"LADWP";"PRINT",#N/A,TRUE,"NEVBASE"}</definedName>
    <definedName name="junk" hidden="1">{"PRINT",#N/A,TRUE,"APPA";"PRINT",#N/A,TRUE,"APS";"PRINT",#N/A,TRUE,"BHPL";"PRINT",#N/A,TRUE,"BHPL2";"PRINT",#N/A,TRUE,"CDWR";"PRINT",#N/A,TRUE,"EWEB";"PRINT",#N/A,TRUE,"LADWP";"PRINT",#N/A,TRUE,"NEVBASE"}</definedName>
    <definedName name="junk2" localSheetId="0" hidden="1">{"PRINT",#N/A,TRUE,"APPA";"PRINT",#N/A,TRUE,"APS";"PRINT",#N/A,TRUE,"BHPL";"PRINT",#N/A,TRUE,"BHPL2";"PRINT",#N/A,TRUE,"CDWR";"PRINT",#N/A,TRUE,"EWEB";"PRINT",#N/A,TRUE,"LADWP";"PRINT",#N/A,TRUE,"NEVBASE"}</definedName>
    <definedName name="junk2" hidden="1">{"PRINT",#N/A,TRUE,"APPA";"PRINT",#N/A,TRUE,"APS";"PRINT",#N/A,TRUE,"BHPL";"PRINT",#N/A,TRUE,"BHPL2";"PRINT",#N/A,TRUE,"CDWR";"PRINT",#N/A,TRUE,"EWEB";"PRINT",#N/A,TRUE,"LADWP";"PRINT",#N/A,TRUE,"NEVBASE"}</definedName>
    <definedName name="junk3" localSheetId="0" hidden="1">{"PRINT",#N/A,TRUE,"APPA";"PRINT",#N/A,TRUE,"APS";"PRINT",#N/A,TRUE,"BHPL";"PRINT",#N/A,TRUE,"BHPL2";"PRINT",#N/A,TRUE,"CDWR";"PRINT",#N/A,TRUE,"EWEB";"PRINT",#N/A,TRUE,"LADWP";"PRINT",#N/A,TRUE,"NEVBASE"}</definedName>
    <definedName name="junk3" hidden="1">{"PRINT",#N/A,TRUE,"APPA";"PRINT",#N/A,TRUE,"APS";"PRINT",#N/A,TRUE,"BHPL";"PRINT",#N/A,TRUE,"BHPL2";"PRINT",#N/A,TRUE,"CDWR";"PRINT",#N/A,TRUE,"EWEB";"PRINT",#N/A,TRUE,"LADWP";"PRINT",#N/A,TRUE,"NEVBASE"}</definedName>
    <definedName name="junk4" localSheetId="0" hidden="1">{"PRINT",#N/A,TRUE,"APPA";"PRINT",#N/A,TRUE,"APS";"PRINT",#N/A,TRUE,"BHPL";"PRINT",#N/A,TRUE,"BHPL2";"PRINT",#N/A,TRUE,"CDWR";"PRINT",#N/A,TRUE,"EWEB";"PRINT",#N/A,TRUE,"LADWP";"PRINT",#N/A,TRUE,"NEVBASE"}</definedName>
    <definedName name="junk4" hidden="1">{"PRINT",#N/A,TRUE,"APPA";"PRINT",#N/A,TRUE,"APS";"PRINT",#N/A,TRUE,"BHPL";"PRINT",#N/A,TRUE,"BHPL2";"PRINT",#N/A,TRUE,"CDWR";"PRINT",#N/A,TRUE,"EWEB";"PRINT",#N/A,TRUE,"LADWP";"PRINT",#N/A,TRUE,"NEVBASE"}</definedName>
    <definedName name="Keep" localSheetId="0" hidden="1">{"PRINT",#N/A,TRUE,"APPA";"PRINT",#N/A,TRUE,"APS";"PRINT",#N/A,TRUE,"BHPL";"PRINT",#N/A,TRUE,"BHPL2";"PRINT",#N/A,TRUE,"CDWR";"PRINT",#N/A,TRUE,"EWEB";"PRINT",#N/A,TRUE,"LADWP";"PRINT",#N/A,TRUE,"NEVBASE"}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localSheetId="0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inkCos">'[1]JAM Download'!$I$4</definedName>
    <definedName name="Months">'[4](7.4) Base UTGRC12 Stlmt NPC'!$F$7:$Q$7</definedName>
    <definedName name="NameECDQF_Exp">#REF!</definedName>
    <definedName name="NameECDQF_MWh">#REF!</definedName>
    <definedName name="NetToGross">[1]Inputs!$H$21</definedName>
    <definedName name="OH">[1]Inputs!$D$24</definedName>
    <definedName name="Page110" localSheetId="0">#REF!</definedName>
    <definedName name="Page110">#REF!</definedName>
    <definedName name="Page111" localSheetId="0">#REF!</definedName>
    <definedName name="Page111">#REF!</definedName>
    <definedName name="Page112" localSheetId="0">#REF!</definedName>
    <definedName name="Page112">#REF!</definedName>
    <definedName name="Page113" localSheetId="0">#REF!</definedName>
    <definedName name="Page113">#REF!</definedName>
    <definedName name="Page114" localSheetId="0">#REF!</definedName>
    <definedName name="Page114">#REF!</definedName>
    <definedName name="Page115" localSheetId="0">#REF!</definedName>
    <definedName name="Page115">#REF!</definedName>
    <definedName name="Page116" localSheetId="0">#REF!</definedName>
    <definedName name="Page116">#REF!</definedName>
    <definedName name="Page117" localSheetId="0">#REF!</definedName>
    <definedName name="Page117">#REF!</definedName>
    <definedName name="Page118" localSheetId="0">#REF!</definedName>
    <definedName name="Page118">#REF!</definedName>
    <definedName name="Page119" localSheetId="0">#REF!</definedName>
    <definedName name="Page119">#REF!</definedName>
    <definedName name="Page120" localSheetId="0">#REF!</definedName>
    <definedName name="Page120">#REF!</definedName>
    <definedName name="Page121" localSheetId="0">#REF!</definedName>
    <definedName name="Page121">#REF!</definedName>
    <definedName name="Page122" localSheetId="0">#REF!</definedName>
    <definedName name="Page122">#REF!</definedName>
    <definedName name="Page123" localSheetId="0">#REF!</definedName>
    <definedName name="Page123">#REF!</definedName>
    <definedName name="page63" localSheetId="0">'[1]Energy Factor'!#REF!</definedName>
    <definedName name="page63">'[1]Energy Factor'!#REF!</definedName>
    <definedName name="page64" localSheetId="0">'[1]Energy Factor'!#REF!</definedName>
    <definedName name="page64">'[1]Energy Factor'!#REF!</definedName>
    <definedName name="PSATable">[2]Hermiston!$A$41:$E$56</definedName>
    <definedName name="retail_CC" localSheetId="0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localSheetId="0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evenueSum">"GRID Thermal Revenue!R2C1:R4C2"</definedName>
    <definedName name="rrr" hidden="1">{"PRINT",#N/A,TRUE,"APPA";"PRINT",#N/A,TRUE,"APS";"PRINT",#N/A,TRUE,"BHPL";"PRINT",#N/A,TRUE,"BHPL2";"PRINT",#N/A,TRUE,"CDWR";"PRINT",#N/A,TRUE,"EWEB";"PRINT",#N/A,TRUE,"LADWP";"PRINT",#N/A,TRUE,"NEVBASE"}</definedName>
    <definedName name="SAPBEXrevision" hidden="1">1</definedName>
    <definedName name="SAPBEXsysID" hidden="1">"BWP"</definedName>
    <definedName name="SAPBEXwbID" hidden="1">"44KU92Q9LH2VK4DK86GZ93AXN"</definedName>
    <definedName name="shit" localSheetId="0" hidden="1">{"PRINT",#N/A,TRUE,"APPA";"PRINT",#N/A,TRUE,"APS";"PRINT",#N/A,TRUE,"BHPL";"PRINT",#N/A,TRUE,"BHPL2";"PRINT",#N/A,TRUE,"CDWR";"PRINT",#N/A,TRUE,"EWEB";"PRINT",#N/A,TRUE,"LADWP";"PRINT",#N/A,TRUE,"NEVBASE"}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tate">[1]Inputs!$C$5</definedName>
    <definedName name="TargetROR">[1]Inputs!$L$6</definedName>
    <definedName name="Test_COS">'[1]Hot Sheet'!$F$120</definedName>
    <definedName name="TestPeriod">[1]Inputs!$C$6</definedName>
    <definedName name="TotalRateBase">'[1]G+T+D+R+M'!$H$58</definedName>
    <definedName name="TotTaxRate">[1]Inputs!$H$17</definedName>
    <definedName name="UAACT550SGW">[1]FuncStudy!$Y$405</definedName>
    <definedName name="UAACT554SGW">[1]FuncStudy!$Y$427</definedName>
    <definedName name="UAcct103">[1]FuncStudy!$Y$1315</definedName>
    <definedName name="UAcct105S">[1]FuncStudy!$Y$1673</definedName>
    <definedName name="UAcct105SEU">[1]FuncStudy!$Y$1677</definedName>
    <definedName name="UAcct105SGG">[1]FuncStudy!$Y$1678</definedName>
    <definedName name="UAcct105SGP1">[1]FuncStudy!$Y$1674</definedName>
    <definedName name="UAcct105SGP2">[1]FuncStudy!$Y$1676</definedName>
    <definedName name="UAcct105SGT">[1]FuncStudy!$Y$1675</definedName>
    <definedName name="UAcct1081390">[1]FuncStudy!$Y$2099</definedName>
    <definedName name="UAcct1081390Rcl">[1]FuncStudy!$Y$2098</definedName>
    <definedName name="UAcct1081399">[1]FuncStudy!$Y$2107</definedName>
    <definedName name="UAcct1081399Rcl">[1]FuncStudy!$Y$2106</definedName>
    <definedName name="UAcct108360">[1]FuncStudy!$Y$2006</definedName>
    <definedName name="UAcct108361">[1]FuncStudy!$Y$2010</definedName>
    <definedName name="UAcct108362">[1]FuncStudy!$Y$2014</definedName>
    <definedName name="UAcct108364">[1]FuncStudy!$Y$2018</definedName>
    <definedName name="UAcct108365">[1]FuncStudy!$Y$2022</definedName>
    <definedName name="UAcct108366">[1]FuncStudy!$Y$2026</definedName>
    <definedName name="UAcct108367">[1]FuncStudy!$Y$2030</definedName>
    <definedName name="UAcct108368">[1]FuncStudy!$Y$2034</definedName>
    <definedName name="UAcct108369">[1]FuncStudy!$Y$2038</definedName>
    <definedName name="UAcct108370">[1]FuncStudy!$Y$2042</definedName>
    <definedName name="UAcct108371">[1]FuncStudy!$Y$2046</definedName>
    <definedName name="UAcct108372">[1]FuncStudy!$Y$2050</definedName>
    <definedName name="UAcct108373">[1]FuncStudy!$Y$2054</definedName>
    <definedName name="UAcct108D">[1]FuncStudy!$Y$2066</definedName>
    <definedName name="UAcct108D00">[1]FuncStudy!$Y$2058</definedName>
    <definedName name="UAcct108Ds">[1]FuncStudy!$Y$2062</definedName>
    <definedName name="UAcct108Ep">[1]FuncStudy!$Y$1988</definedName>
    <definedName name="UAcct108Gpcn">[1]FuncStudy!$Y$2076</definedName>
    <definedName name="UAcct108Gps">[1]FuncStudy!$Y$2072</definedName>
    <definedName name="UAcct108Gpse">[1]FuncStudy!$Y$2078</definedName>
    <definedName name="UAcct108Gpsg">[1]FuncStudy!$Y$2075</definedName>
    <definedName name="UAcct108Gpsgp">[1]FuncStudy!$Y$2073</definedName>
    <definedName name="UAcct108Gpsgu">[1]FuncStudy!$Y$2074</definedName>
    <definedName name="UAcct108Gpso">[1]FuncStudy!$Y$2077</definedName>
    <definedName name="UACCT108GPSSGCH">[1]FuncStudy!$Y$2080</definedName>
    <definedName name="UACCT108GPSSGCT">[1]FuncStudy!$Y$2079</definedName>
    <definedName name="UAcct108Hp">[1]FuncStudy!$Y$1975</definedName>
    <definedName name="UAcct108Mp">[1]FuncStudy!$Y$2092</definedName>
    <definedName name="UAcct108Np">[1]FuncStudy!$Y$1968</definedName>
    <definedName name="UAcct108Op">[1]FuncStudy!$Y$1983</definedName>
    <definedName name="UAcct108Opsgw">[1]FuncStudy!$Y$1980</definedName>
    <definedName name="UAcct108OPSSGCT">[1]FuncStudy!$Y$1982</definedName>
    <definedName name="UAcct108Sp">[1]FuncStudy!$Y$1962</definedName>
    <definedName name="uacct108spssgch">[1]FuncStudy!$Y$1961</definedName>
    <definedName name="UAcct108Tp">[1]FuncStudy!$Y$2002</definedName>
    <definedName name="UAcct111390">[1]FuncStudy!$Y$2159</definedName>
    <definedName name="UAcct111Clg">[1]FuncStudy!$Y$2128</definedName>
    <definedName name="UAcct111Clgcn">[1]FuncStudy!$Y$2124</definedName>
    <definedName name="UAcct111Clgsop">[1]FuncStudy!$Y$2127</definedName>
    <definedName name="UAcct111Clgsou">[1]FuncStudy!$Y$2126</definedName>
    <definedName name="UAcct111Clh">[1]FuncStudy!$Y$2134</definedName>
    <definedName name="UAcct111Cls">[1]FuncStudy!$Y$2119</definedName>
    <definedName name="UAcct111Ipcn">[1]FuncStudy!$Y$2143</definedName>
    <definedName name="UAcct111Ips">[1]FuncStudy!$Y$2138</definedName>
    <definedName name="UAcct111Ipse">[1]FuncStudy!$Y$2141</definedName>
    <definedName name="UAcct111Ipsg">[1]FuncStudy!$Y$2142</definedName>
    <definedName name="UAcct111Ipsgp">[1]FuncStudy!$Y$2139</definedName>
    <definedName name="UAcct111Ipsgu">[1]FuncStudy!$Y$2140</definedName>
    <definedName name="uacct111ipso">[1]FuncStudy!$Y$2146</definedName>
    <definedName name="UACCT111IPSSGCH">[1]FuncStudy!$Y$2145</definedName>
    <definedName name="UAcct114">[1]FuncStudy!$Y$1685</definedName>
    <definedName name="UAcct120">[1]FuncStudy!$Y$1689</definedName>
    <definedName name="UAcct124">[1]FuncStudy!$Y$1694</definedName>
    <definedName name="UAcct141">[1]FuncStudy!$Y$1834</definedName>
    <definedName name="UAcct151">[1]FuncStudy!$Y$1716</definedName>
    <definedName name="uacct151ssech">[1]FuncStudy!$Y$1715</definedName>
    <definedName name="UAcct154">[1]FuncStudy!$Y$1750</definedName>
    <definedName name="uacct154ssgch">[1]FuncStudy!$Y$1749</definedName>
    <definedName name="UAcct163">[1]FuncStudy!$Y$1755</definedName>
    <definedName name="UAcct165">[1]FuncStudy!$Y$1770</definedName>
    <definedName name="UAcct165Se">[1]FuncStudy!$Y$1768</definedName>
    <definedName name="UAcct182">[1]FuncStudy!$Y$1701</definedName>
    <definedName name="UAcct18222">[1]FuncStudy!$Y$1824</definedName>
    <definedName name="UAcct182M">[1]FuncStudy!$Y$1780</definedName>
    <definedName name="UAcct182MSSGCT">[1]FuncStudy!$Y$1778</definedName>
    <definedName name="UAcct186">[1]FuncStudy!$Y$1709</definedName>
    <definedName name="UAcct1869">[1]FuncStudy!$Y$1829</definedName>
    <definedName name="UAcct186M">[1]FuncStudy!$Y$1791</definedName>
    <definedName name="UAcct186Mse">[1]FuncStudy!$Y$1788</definedName>
    <definedName name="UAcct190">[1]FuncStudy!$Y$1902</definedName>
    <definedName name="UAcct190CN">[1]FuncStudy!$Y$1891</definedName>
    <definedName name="UAcct190Dop">[1]FuncStudy!$Y$1892</definedName>
    <definedName name="UACCT190IBT">[1]FuncStudy!$Y$1894</definedName>
    <definedName name="UACCT190SSGCT">[1]FuncStudy!$Y$1901</definedName>
    <definedName name="UACCT2281">[1]FuncStudy!$Y$1847</definedName>
    <definedName name="UAcct2282">[1]FuncStudy!$Y$1851</definedName>
    <definedName name="UAcct2283">[1]FuncStudy!$Y$1855</definedName>
    <definedName name="UAcct2283S">[1]FuncStudy!$Y$1859</definedName>
    <definedName name="UAcct22842">[1]FuncStudy!$Y$1868</definedName>
    <definedName name="UAcct235">[1]FuncStudy!$Y$1843</definedName>
    <definedName name="UAcct252">[1]FuncStudy!$Y$1876</definedName>
    <definedName name="UAcct25316">[1]FuncStudy!$Y$1724</definedName>
    <definedName name="UAcct25317">[1]FuncStudy!$Y$1728</definedName>
    <definedName name="UAcct25318">[1]FuncStudy!$Y$1760</definedName>
    <definedName name="UAcct25319">[1]FuncStudy!$Y$1732</definedName>
    <definedName name="UACCT25398">[1]FuncStudy!$Y$1880</definedName>
    <definedName name="UAcct25399">[1]FuncStudy!$Y$1887</definedName>
    <definedName name="UAcct254">[1]FuncStudy!$Y$1864</definedName>
    <definedName name="UACCT254SO">[1]FuncStudy!$Y$1863</definedName>
    <definedName name="UAcct255">[1]FuncStudy!$Y$1952</definedName>
    <definedName name="UAcct281">[1]FuncStudy!$Y$1908</definedName>
    <definedName name="UAcct282">[1]FuncStudy!$Y$1926</definedName>
    <definedName name="UAcct282So">[1]FuncStudy!$Y$1914</definedName>
    <definedName name="UAcct283">[1]FuncStudy!$Y$1939</definedName>
    <definedName name="UAcct283So">[1]FuncStudy!$Y$1932</definedName>
    <definedName name="UAcct301S">[1]FuncStudy!$Y$1636</definedName>
    <definedName name="UAcct301Sg">[1]FuncStudy!$Y$1638</definedName>
    <definedName name="UAcct301So">[1]FuncStudy!$Y$1637</definedName>
    <definedName name="UAcct302S">[1]FuncStudy!$Y$1641</definedName>
    <definedName name="UAcct302Sg">[1]FuncStudy!$Y$1642</definedName>
    <definedName name="UAcct302Sgp">[1]FuncStudy!$Y$1643</definedName>
    <definedName name="UAcct302Sgu">[1]FuncStudy!$Y$1644</definedName>
    <definedName name="UAcct303Cn">[1]FuncStudy!$Y$1652</definedName>
    <definedName name="UAcct303S">[1]FuncStudy!$Y$1648</definedName>
    <definedName name="UAcct303Se">[1]FuncStudy!$Y$1651</definedName>
    <definedName name="UAcct303Sg">[1]FuncStudy!$Y$1649</definedName>
    <definedName name="UAcct303So">[1]FuncStudy!$Y$1650</definedName>
    <definedName name="UACCT303SSGCT">[1]FuncStudy!$Y$1654</definedName>
    <definedName name="UAcct310">[1]FuncStudy!$Y$1151</definedName>
    <definedName name="uacct310ssgch">[1]FuncStudy!$Y$1150</definedName>
    <definedName name="UAcct311">[1]FuncStudy!$Y$1156</definedName>
    <definedName name="uacct311ssgch">[1]FuncStudy!$Y$1155</definedName>
    <definedName name="UAcct312">[1]FuncStudy!$Y$1161</definedName>
    <definedName name="uacct312ssgch">[1]FuncStudy!$Y$1160</definedName>
    <definedName name="UAcct314">[1]FuncStudy!$Y$1166</definedName>
    <definedName name="uacct314ssgch">[1]FuncStudy!$Y$1165</definedName>
    <definedName name="UAcct315">[1]FuncStudy!$Y$1171</definedName>
    <definedName name="uacct315ssgch">[1]FuncStudy!$Y$1170</definedName>
    <definedName name="UAcct316">[1]FuncStudy!$Y$1176</definedName>
    <definedName name="uacct316ssgch">[1]FuncStudy!$Y$1175</definedName>
    <definedName name="UAcct320">[1]FuncStudy!$Y$1188</definedName>
    <definedName name="UAcct321">[1]FuncStudy!$Y$1192</definedName>
    <definedName name="UAcct322">[1]FuncStudy!$Y$1196</definedName>
    <definedName name="UAcct323">[1]FuncStudy!$Y$1200</definedName>
    <definedName name="UAcct324">[1]FuncStudy!$Y$1204</definedName>
    <definedName name="UAcct325">[1]FuncStudy!$Y$1208</definedName>
    <definedName name="UAcct33">[1]FuncStudy!$Y$131</definedName>
    <definedName name="UAcct330">[1]FuncStudy!$Y$1221</definedName>
    <definedName name="UAcct331">[1]FuncStudy!$Y$1226</definedName>
    <definedName name="UAcct332">[1]FuncStudy!$Y$1231</definedName>
    <definedName name="UAcct333">[1]FuncStudy!$Y$1236</definedName>
    <definedName name="UAcct334">[1]FuncStudy!$Y$1241</definedName>
    <definedName name="UAcct335">[1]FuncStudy!$Y$1246</definedName>
    <definedName name="UAcct336">[1]FuncStudy!$Y$1251</definedName>
    <definedName name="UAcct340">[1]FuncStudy!$Y$1266</definedName>
    <definedName name="UAcct340Sgw">[1]FuncStudy!$Y$1264</definedName>
    <definedName name="UAcct341">[1]FuncStudy!$Y$1272</definedName>
    <definedName name="UACCT341SGW">[1]FuncStudy!$Y$1270</definedName>
    <definedName name="uacct341ssgct">[1]FuncStudy!$Y$1271</definedName>
    <definedName name="UAcct342">[1]FuncStudy!$Y$1277</definedName>
    <definedName name="uacct342ssgct">[1]FuncStudy!$Y$1276</definedName>
    <definedName name="UAcct343">[1]FuncStudy!$Y$1284</definedName>
    <definedName name="UAcct343Sgw">[1]FuncStudy!$Y$1282</definedName>
    <definedName name="uacct343sscct">[1]FuncStudy!$Y$1283</definedName>
    <definedName name="UAcct344">[1]FuncStudy!$Y$1291</definedName>
    <definedName name="UACCT344SGW">[1]FuncStudy!$Y$1289</definedName>
    <definedName name="uacct344ssgct">[1]FuncStudy!$Y$1290</definedName>
    <definedName name="UAcct345">[1]FuncStudy!$Y$1297</definedName>
    <definedName name="UACCT345SGW">[1]FuncStudy!$Y$1295</definedName>
    <definedName name="uacct345ssgct">[1]FuncStudy!$Y$1296</definedName>
    <definedName name="UAcct346">[1]FuncStudy!$Y$1303</definedName>
    <definedName name="UAcct346SGW">[1]FuncStudy!$Y$1301</definedName>
    <definedName name="UAcct350">[1]FuncStudy!$Y$1323</definedName>
    <definedName name="UAcct352">[1]FuncStudy!$Y$1330</definedName>
    <definedName name="UAcct353">[1]FuncStudy!$Y$1336</definedName>
    <definedName name="UAcct354">[1]FuncStudy!$Y$1342</definedName>
    <definedName name="UAcct355">[1]FuncStudy!$Y$1348</definedName>
    <definedName name="UAcct356">[1]FuncStudy!$Y$1354</definedName>
    <definedName name="UAcct357">[1]FuncStudy!$Y$1360</definedName>
    <definedName name="UAcct358">[1]FuncStudy!$Y$1366</definedName>
    <definedName name="UAcct359">[1]FuncStudy!$Y$1372</definedName>
    <definedName name="UAcct360">[1]FuncStudy!$Y$1388</definedName>
    <definedName name="UAcct361">[1]FuncStudy!$Y$1394</definedName>
    <definedName name="UAcct362">[1]FuncStudy!$Y$1400</definedName>
    <definedName name="UAcct368">[1]FuncStudy!$Y$1434</definedName>
    <definedName name="UAcct369">[1]FuncStudy!$Y$1441</definedName>
    <definedName name="UAcct370">[1]FuncStudy!$Y$1447</definedName>
    <definedName name="UAcct372A">[1]FuncStudy!$Y$1460</definedName>
    <definedName name="UAcct372Dp">[1]FuncStudy!$Y$1458</definedName>
    <definedName name="UAcct372Ds">[1]FuncStudy!$Y$1459</definedName>
    <definedName name="UAcct373">[1]FuncStudy!$Y$1467</definedName>
    <definedName name="UAcct389Cn">[1]FuncStudy!$Y$1482</definedName>
    <definedName name="UAcct389S">[1]FuncStudy!$Y$1481</definedName>
    <definedName name="UAcct389Sg">[1]FuncStudy!$Y$1484</definedName>
    <definedName name="UAcct389Sgu">[1]FuncStudy!$Y$1483</definedName>
    <definedName name="UAcct389So">[1]FuncStudy!$Y$1485</definedName>
    <definedName name="UAcct390Cn">[1]FuncStudy!$Y$1492</definedName>
    <definedName name="UACCT390LS">[1]FuncStudy!$Y$1601</definedName>
    <definedName name="UAcct390LSG">[1]FuncStudy!$Y$1602</definedName>
    <definedName name="UAcct390LSO">[1]FuncStudy!$Y$1603</definedName>
    <definedName name="UAcct390S">[1]FuncStudy!$Y$1489</definedName>
    <definedName name="UAcct390Sgp">[1]FuncStudy!$Y$1490</definedName>
    <definedName name="UAcct390Sgu">[1]FuncStudy!$Y$1491</definedName>
    <definedName name="UAcct390Sop">[1]FuncStudy!$Y$1493</definedName>
    <definedName name="UAcct390Sou">[1]FuncStudy!$Y$1494</definedName>
    <definedName name="UAcct391Cn">[1]FuncStudy!$Y$1501</definedName>
    <definedName name="UAcct391S">[1]FuncStudy!$Y$1498</definedName>
    <definedName name="UAcct391Se">[1]FuncStudy!$Y$1503</definedName>
    <definedName name="UAcct391Sg">[1]FuncStudy!$Y$1502</definedName>
    <definedName name="UAcct391Sgp">[1]FuncStudy!$Y$1499</definedName>
    <definedName name="UAcct391Sgu">[1]FuncStudy!$Y$1500</definedName>
    <definedName name="UAcct391So">[1]FuncStudy!$Y$1504</definedName>
    <definedName name="uacct391ssgch">[1]FuncStudy!$Y$1505</definedName>
    <definedName name="UACCT391SSGCT">[1]FuncStudy!$Y$1506</definedName>
    <definedName name="UAcct392Cn">[1]FuncStudy!$Y$1513</definedName>
    <definedName name="UAcct392L">[1]FuncStudy!$Y$1611</definedName>
    <definedName name="UACCT392LRCL">[1]FuncStudy!$F$1614</definedName>
    <definedName name="UAcct392S">[1]FuncStudy!$Y$1510</definedName>
    <definedName name="UAcct392Se">[1]FuncStudy!$Y$1515</definedName>
    <definedName name="UAcct392Sg">[1]FuncStudy!$Y$1512</definedName>
    <definedName name="UAcct392Sgp">[1]FuncStudy!$Y$1516</definedName>
    <definedName name="UAcct392Sgu">[1]FuncStudy!$Y$1514</definedName>
    <definedName name="UAcct392So">[1]FuncStudy!$Y$1511</definedName>
    <definedName name="uacct392ssgch">[1]FuncStudy!$Y$1517</definedName>
    <definedName name="uacct392ssgct">[1]FuncStudy!$Y$1518</definedName>
    <definedName name="UAcct393S">[1]FuncStudy!$Y$1522</definedName>
    <definedName name="UAcct393Sg">[1]FuncStudy!$Y$1526</definedName>
    <definedName name="UAcct393Sgp">[1]FuncStudy!$Y$1523</definedName>
    <definedName name="UAcct393Sgu">[1]FuncStudy!$Y$1524</definedName>
    <definedName name="UAcct393So">[1]FuncStudy!$Y$1525</definedName>
    <definedName name="uacct393ssgct">[1]FuncStudy!$Y$1527</definedName>
    <definedName name="UAcct394S">[1]FuncStudy!$Y$1531</definedName>
    <definedName name="UAcct394Se">[1]FuncStudy!$Y$1535</definedName>
    <definedName name="UAcct394Sg">[1]FuncStudy!$Y$1536</definedName>
    <definedName name="UAcct394Sgp">[1]FuncStudy!$Y$1532</definedName>
    <definedName name="UAcct394Sgu">[1]FuncStudy!$Y$1533</definedName>
    <definedName name="UAcct394So">[1]FuncStudy!$Y$1534</definedName>
    <definedName name="UACCT394SSGCH">[1]FuncStudy!$Y$1537</definedName>
    <definedName name="UACCT394SSGCT">[1]FuncStudy!$Y$1538</definedName>
    <definedName name="UAcct395S">[1]FuncStudy!$Y$1542</definedName>
    <definedName name="UAcct395Se">[1]FuncStudy!$Y$1546</definedName>
    <definedName name="UAcct395Sg">[1]FuncStudy!$Y$1547</definedName>
    <definedName name="UAcct395Sgp">[1]FuncStudy!$Y$1543</definedName>
    <definedName name="UAcct395Sgu">[1]FuncStudy!$Y$1544</definedName>
    <definedName name="UAcct395So">[1]FuncStudy!$Y$1545</definedName>
    <definedName name="UACCT395SSGCH">[1]FuncStudy!$Y$1548</definedName>
    <definedName name="UACCT395SSGCT">[1]FuncStudy!$Y$1549</definedName>
    <definedName name="UAcct396S">[1]FuncStudy!$Y$1553</definedName>
    <definedName name="UAcct396Se">[1]FuncStudy!$Y$1558</definedName>
    <definedName name="UAcct396Sg">[1]FuncStudy!$Y$1555</definedName>
    <definedName name="UAcct396Sgp">[1]FuncStudy!$Y$1554</definedName>
    <definedName name="UAcct396Sgu">[1]FuncStudy!$Y$1557</definedName>
    <definedName name="UAcct396So">[1]FuncStudy!$Y$1556</definedName>
    <definedName name="UACCT396SSGCH">[1]FuncStudy!$Y$1560</definedName>
    <definedName name="UACCT396SSGCT">[1]FuncStudy!$Y$1559</definedName>
    <definedName name="UAcct397Cn">[1]FuncStudy!$Y$1568</definedName>
    <definedName name="UAcct397S">[1]FuncStudy!$Y$1564</definedName>
    <definedName name="UAcct397Se">[1]FuncStudy!$Y$1570</definedName>
    <definedName name="UAcct397Sg">[1]FuncStudy!$Y$1569</definedName>
    <definedName name="UAcct397Sgp">[1]FuncStudy!$Y$1565</definedName>
    <definedName name="UAcct397Sgu">[1]FuncStudy!$Y$1566</definedName>
    <definedName name="UAcct397So">[1]FuncStudy!$Y$1567</definedName>
    <definedName name="UACCT397SSGCH">[1]FuncStudy!$Y$1571</definedName>
    <definedName name="UACCT397SSGCT">[1]FuncStudy!$Y$1572</definedName>
    <definedName name="UAcct398Cn">[1]FuncStudy!$Y$1579</definedName>
    <definedName name="UAcct398S">[1]FuncStudy!$Y$1576</definedName>
    <definedName name="UAcct398Se">[1]FuncStudy!$Y$1581</definedName>
    <definedName name="UAcct398Sg">[1]FuncStudy!$Y$1582</definedName>
    <definedName name="UAcct398Sgp">[1]FuncStudy!$Y$1577</definedName>
    <definedName name="UAcct398Sgu">[1]FuncStudy!$Y$1578</definedName>
    <definedName name="UAcct398So">[1]FuncStudy!$Y$1580</definedName>
    <definedName name="UACCT398SSGCT">[1]FuncStudy!$Y$1583</definedName>
    <definedName name="UAcct399">[1]FuncStudy!$Y$1590</definedName>
    <definedName name="UAcct399G">[1]FuncStudy!$Y$1631</definedName>
    <definedName name="UAcct399L">[1]FuncStudy!$Y$1594</definedName>
    <definedName name="UAcct399Lrcl">[1]FuncStudy!$Y$1596</definedName>
    <definedName name="UAcct403360">[1]FuncStudy!$Y$808</definedName>
    <definedName name="UAcct403361">[1]FuncStudy!$Y$809</definedName>
    <definedName name="UAcct403362">[1]FuncStudy!$Y$810</definedName>
    <definedName name="UAcct403364">[1]FuncStudy!$Y$811</definedName>
    <definedName name="UAcct403365">[1]FuncStudy!$Y$812</definedName>
    <definedName name="UAcct403366">[1]FuncStudy!$Y$813</definedName>
    <definedName name="UAcct403367">[1]FuncStudy!$Y$814</definedName>
    <definedName name="UAcct403368">[1]FuncStudy!$Y$815</definedName>
    <definedName name="UAcct403369">[1]FuncStudy!$Y$816</definedName>
    <definedName name="UAcct403370">[1]FuncStudy!$Y$817</definedName>
    <definedName name="UAcct403371">[1]FuncStudy!$Y$818</definedName>
    <definedName name="UAcct403372">[1]FuncStudy!$Y$819</definedName>
    <definedName name="UAcct403373">[1]FuncStudy!$Y$820</definedName>
    <definedName name="UAcct403Ep">[1]FuncStudy!$Y$846</definedName>
    <definedName name="UAcct403Gpcn">[1]FuncStudy!$Y$828</definedName>
    <definedName name="UAcct403Gps">[1]FuncStudy!$Y$824</definedName>
    <definedName name="UAcct403Gpseu">[1]FuncStudy!$Y$827</definedName>
    <definedName name="UAcct403Gpsg">[1]FuncStudy!$Y$829</definedName>
    <definedName name="UAcct403Gpsgp">[1]FuncStudy!$Y$825</definedName>
    <definedName name="UAcct403Gpsgu">[1]FuncStudy!$Y$826</definedName>
    <definedName name="UAcct403Gpso">[1]FuncStudy!$Y$830</definedName>
    <definedName name="uacct403gpssgch">[1]FuncStudy!$Y$832</definedName>
    <definedName name="UACCT403GPSSGCT">[1]FuncStudy!$Y$831</definedName>
    <definedName name="UAcct403Gv0">[1]FuncStudy!$Y$837</definedName>
    <definedName name="UAcct403Hp">[1]FuncStudy!$Y$792</definedName>
    <definedName name="UAcct403Mp">[1]FuncStudy!$Y$841</definedName>
    <definedName name="UAcct403Np">[1]FuncStudy!$Y$787</definedName>
    <definedName name="UAcct403Op">[1]FuncStudy!$Y$799</definedName>
    <definedName name="UAcct403Opsgu">[1]FuncStudy!$Y$796</definedName>
    <definedName name="uacct403opssgct">[1]FuncStudy!$Y$797</definedName>
    <definedName name="uacct403sgw">[1]FuncStudy!$Y$798</definedName>
    <definedName name="uacct403spdgp">[1]FuncStudy!$Y$779</definedName>
    <definedName name="uacct403spdgu">[1]FuncStudy!$Y$780</definedName>
    <definedName name="uacct403spsg">[1]FuncStudy!$Y$781</definedName>
    <definedName name="uacct403ssgch">[1]FuncStudy!$Y$782</definedName>
    <definedName name="UAcct403Tp">[1]FuncStudy!$Y$805</definedName>
    <definedName name="UAcct404330">[1]FuncStudy!$Y$880</definedName>
    <definedName name="UAcct404Clg">[1]FuncStudy!$Y$857</definedName>
    <definedName name="UAcct404Clgsop">[1]FuncStudy!$Y$855</definedName>
    <definedName name="UAcct404Clgsou">[1]FuncStudy!$Y$853</definedName>
    <definedName name="UAcct404Cls">[1]FuncStudy!$Y$861</definedName>
    <definedName name="UAcct404Ipcn">[1]FuncStudy!$Y$867</definedName>
    <definedName name="UACCT404IPDGU">[1]FuncStudy!$Y$869</definedName>
    <definedName name="UAcct404Ips">[1]FuncStudy!$Y$864</definedName>
    <definedName name="UAcct404Ipse">[1]FuncStudy!$Y$865</definedName>
    <definedName name="UACCT404IPSGP">[1]FuncStudy!$Y$868</definedName>
    <definedName name="UAcct404Ipso">[1]FuncStudy!$Y$866</definedName>
    <definedName name="UACCT404IPSSGCH">[1]FuncStudy!$Y$870</definedName>
    <definedName name="UAcct404O">[1]FuncStudy!$Y$875</definedName>
    <definedName name="UAcct405">[1]FuncStudy!$Y$888</definedName>
    <definedName name="UAcct406">[1]FuncStudy!$Y$894</definedName>
    <definedName name="UAcct407">[1]FuncStudy!$Y$903</definedName>
    <definedName name="UAcct408">[1]FuncStudy!$Y$916</definedName>
    <definedName name="UAcct408S">[1]FuncStudy!$Y$908</definedName>
    <definedName name="UAcct40910FITOther">[1]FuncStudy!$Y$1135</definedName>
    <definedName name="UAcct40910FitPMI">[1]FuncStudy!$Y$1133</definedName>
    <definedName name="UAcct40910FITPTC">[1]FuncStudy!$Y$1134</definedName>
    <definedName name="UAcct40910FITSitus">[1]FuncStudy!$Y$1136</definedName>
    <definedName name="UAcct40911Dgu">[1]FuncStudy!$Y$1103</definedName>
    <definedName name="UAcct40911S">[1]FuncStudy!$Y$1101</definedName>
    <definedName name="UAcct41010">[1]FuncStudy!$Y$977</definedName>
    <definedName name="UAcct41020">[1]FuncStudy!$Y$992</definedName>
    <definedName name="UAcct41111">[1]FuncStudy!$Y$1026</definedName>
    <definedName name="UAcct41120">[1]FuncStudy!$Y$1011</definedName>
    <definedName name="UAcct41140">[1]FuncStudy!$Y$921</definedName>
    <definedName name="UAcct41141">[1]FuncStudy!$Y$926</definedName>
    <definedName name="UAcct41160">[1]FuncStudy!$Y$177</definedName>
    <definedName name="UAcct41170">[1]FuncStudy!$Y$182</definedName>
    <definedName name="UAcct4118">[1]FuncStudy!$Y$186</definedName>
    <definedName name="UAcct41181">[1]FuncStudy!$Y$189</definedName>
    <definedName name="UAcct4194">[1]FuncStudy!$Y$193</definedName>
    <definedName name="UAcct419Doth">[1]FuncStudy!$Y$957</definedName>
    <definedName name="UAcct421">[1]FuncStudy!$Y$202</definedName>
    <definedName name="UAcct4311">[1]FuncStudy!$Y$209</definedName>
    <definedName name="UAcct442Se">[1]FuncStudy!$Y$100</definedName>
    <definedName name="UAcct442Sg">[1]FuncStudy!$Y$101</definedName>
    <definedName name="UAcct447">[1]FuncStudy!$Y$125</definedName>
    <definedName name="UAcct447S">[1]FuncStudy!$Y$121</definedName>
    <definedName name="UAcct447Se">[1]FuncStudy!$Y$124</definedName>
    <definedName name="UAcct448S">[1]FuncStudy!$Y$114</definedName>
    <definedName name="UAcct448So">[1]FuncStudy!$Y$115</definedName>
    <definedName name="UAcct449">[1]FuncStudy!$Y$130</definedName>
    <definedName name="UAcct450">[1]FuncStudy!$Y$140</definedName>
    <definedName name="UAcct450S">[1]FuncStudy!$Y$138</definedName>
    <definedName name="UAcct450So">[1]FuncStudy!$Y$139</definedName>
    <definedName name="UAcct451S">[1]FuncStudy!$Y$143</definedName>
    <definedName name="UAcct451Sg">[1]FuncStudy!$Y$144</definedName>
    <definedName name="UAcct451So">[1]FuncStudy!$Y$145</definedName>
    <definedName name="UAcct453">[1]FuncStudy!$Y$150</definedName>
    <definedName name="UAcct454">[1]FuncStudy!$Y$156</definedName>
    <definedName name="UAcct454S">[1]FuncStudy!$Y$153</definedName>
    <definedName name="UAcct454Sg">[1]FuncStudy!$Y$154</definedName>
    <definedName name="UAcct454So">[1]FuncStudy!$Y$155</definedName>
    <definedName name="UAcct456">[1]FuncStudy!$Y$164</definedName>
    <definedName name="UAcct456Cn">[1]FuncStudy!$Y$160</definedName>
    <definedName name="UAcct456S">[1]FuncStudy!$Y$159</definedName>
    <definedName name="UAcct456Se">[1]FuncStudy!$Y$161</definedName>
    <definedName name="UAcct500">[1]FuncStudy!$Y$225</definedName>
    <definedName name="UACCT500SSGCH">[1]FuncStudy!$Y$224</definedName>
    <definedName name="UAcct501">[1]FuncStudy!$Y$233</definedName>
    <definedName name="UAcct501Se">[1]FuncStudy!$Y$228</definedName>
    <definedName name="UACCT501SENNPC">[1]FuncStudy!$Y$229</definedName>
    <definedName name="uacct501ssech">[1]FuncStudy!$Y$232</definedName>
    <definedName name="UACCT501SSECHNNPC">[1]FuncStudy!$Y$231</definedName>
    <definedName name="uacct501ssect">[1]FuncStudy!$Y$230</definedName>
    <definedName name="UAcct502">[1]FuncStudy!$Y$238</definedName>
    <definedName name="uacct502snpps">[1]FuncStudy!$Y$236</definedName>
    <definedName name="uacct502ssgch">[1]FuncStudy!$Y$237</definedName>
    <definedName name="UAcct503">[1]FuncStudy!$Y$243</definedName>
    <definedName name="UAcct503Se">[1]FuncStudy!$Y$241</definedName>
    <definedName name="UACCT503SENNPC">[1]FuncStudy!$Y$242</definedName>
    <definedName name="UAcct505">[1]FuncStudy!$Y$248</definedName>
    <definedName name="uacct505snpps">[1]FuncStudy!$Y$246</definedName>
    <definedName name="uacct505ssgch">[1]FuncStudy!$Y$247</definedName>
    <definedName name="UAcct506">[1]FuncStudy!$Y$254</definedName>
    <definedName name="UAcct506Se">[1]FuncStudy!$Y$252</definedName>
    <definedName name="uacct506snpps">[1]FuncStudy!$Y$251</definedName>
    <definedName name="uacct506ssgch">[1]FuncStudy!$Y$253</definedName>
    <definedName name="UAcct507">[1]FuncStudy!$Y$259</definedName>
    <definedName name="uacct507ssgch">[1]FuncStudy!$Y$258</definedName>
    <definedName name="UAcct510">[1]FuncStudy!$Y$264</definedName>
    <definedName name="uacct510ssgch">[1]FuncStudy!$Y$263</definedName>
    <definedName name="UAcct511">[1]FuncStudy!$Y$269</definedName>
    <definedName name="uacct511ssgch">[1]FuncStudy!$Y$268</definedName>
    <definedName name="UAcct512">[1]FuncStudy!$Y$274</definedName>
    <definedName name="uacct512ssgch">[1]FuncStudy!$Y$273</definedName>
    <definedName name="UAcct513">[1]FuncStudy!$Y$279</definedName>
    <definedName name="uacct513ssgch">[1]FuncStudy!$Y$278</definedName>
    <definedName name="UAcct514">[1]FuncStudy!$Y$284</definedName>
    <definedName name="uacct514ssgch">[1]FuncStudy!$Y$283</definedName>
    <definedName name="UAcct517">[1]FuncStudy!$Y$290</definedName>
    <definedName name="UAcct518">[1]FuncStudy!$Y$294</definedName>
    <definedName name="UAcct519">[1]FuncStudy!$Y$299</definedName>
    <definedName name="UAcct520">[1]FuncStudy!$Y$303</definedName>
    <definedName name="UAcct523">[1]FuncStudy!$Y$307</definedName>
    <definedName name="UAcct524">[1]FuncStudy!$Y$311</definedName>
    <definedName name="UAcct528">[1]FuncStudy!$Y$315</definedName>
    <definedName name="UAcct529">[1]FuncStudy!$Y$319</definedName>
    <definedName name="UAcct530">[1]FuncStudy!$Y$323</definedName>
    <definedName name="UAcct531">[1]FuncStudy!$Y$327</definedName>
    <definedName name="UAcct532">[1]FuncStudy!$Y$331</definedName>
    <definedName name="UAcct535">[1]FuncStudy!$Y$338</definedName>
    <definedName name="UAcct536">[1]FuncStudy!$Y$342</definedName>
    <definedName name="UAcct537">[1]FuncStudy!$Y$346</definedName>
    <definedName name="UAcct538">[1]FuncStudy!$Y$350</definedName>
    <definedName name="UAcct539">[1]FuncStudy!$Y$354</definedName>
    <definedName name="UAcct540">[1]FuncStudy!$Y$358</definedName>
    <definedName name="UAcct541">[1]FuncStudy!$Y$362</definedName>
    <definedName name="UAcct542">[1]FuncStudy!$Y$366</definedName>
    <definedName name="UAcct543">[1]FuncStudy!$Y$370</definedName>
    <definedName name="UAcct544">[1]FuncStudy!$Y$374</definedName>
    <definedName name="UAcct545">[1]FuncStudy!$Y$378</definedName>
    <definedName name="UAcct546">[1]FuncStudy!$Y$385</definedName>
    <definedName name="UAcct547Se">[1]FuncStudy!$Y$388</definedName>
    <definedName name="UACCT547SSECT">[1]FuncStudy!$Y$389</definedName>
    <definedName name="UAcct548">[1]FuncStudy!$Y$395</definedName>
    <definedName name="uacct548ssgct">[1]FuncStudy!$Y$394</definedName>
    <definedName name="UAcct549">[1]FuncStudy!$Y$400</definedName>
    <definedName name="UAcct549sg">[1]FuncStudy!$Y$398</definedName>
    <definedName name="uacct550">[1]FuncStudy!$Y$406</definedName>
    <definedName name="UACCT550sg">[1]FuncStudy!$Y$404</definedName>
    <definedName name="UAcct551">[1]FuncStudy!$Y$410</definedName>
    <definedName name="UAcct552">[1]FuncStudy!$Y$415</definedName>
    <definedName name="UAcct553">[1]FuncStudy!$Y$422</definedName>
    <definedName name="UACCT553SSGCT">[1]FuncStudy!$Y$420</definedName>
    <definedName name="UAcct554">[1]FuncStudy!$Y$428</definedName>
    <definedName name="UAcct554SSCT">[1]FuncStudy!$Y$426</definedName>
    <definedName name="uacct555dgp">[1]FuncStudy!$Y$437</definedName>
    <definedName name="UAcct555Dgu">[1]FuncStudy!$Y$434</definedName>
    <definedName name="UAcct555S">[1]FuncStudy!$Y$433</definedName>
    <definedName name="UAcct555Se">[1]FuncStudy!$Y$435</definedName>
    <definedName name="uacct555ssgp">[1]FuncStudy!$Y$436</definedName>
    <definedName name="UAcct556">[1]FuncStudy!$Y$442</definedName>
    <definedName name="UAcct557">[1]FuncStudy!$Y$451</definedName>
    <definedName name="UACCT557SSGCT">[1]FuncStudy!$Y$449</definedName>
    <definedName name="UAcct560">[1]FuncStudy!$Y$476</definedName>
    <definedName name="UAcct561">[1]FuncStudy!$Y$480</definedName>
    <definedName name="UAcct562">[1]FuncStudy!$Y$484</definedName>
    <definedName name="UAcct563">[1]FuncStudy!$Y$488</definedName>
    <definedName name="UAcct564">[1]FuncStudy!$Y$492</definedName>
    <definedName name="UAcct565">[1]FuncStudy!$Y$497</definedName>
    <definedName name="UAcct565Se">[1]FuncStudy!$Y$496</definedName>
    <definedName name="UAcct566">[1]FuncStudy!$Y$501</definedName>
    <definedName name="UAcct567">[1]FuncStudy!$Y$505</definedName>
    <definedName name="UAcct568">[1]FuncStudy!$Y$509</definedName>
    <definedName name="UAcct569">[1]FuncStudy!$Y$513</definedName>
    <definedName name="UAcct570">[1]FuncStudy!$Y$517</definedName>
    <definedName name="UAcct571">[1]FuncStudy!$Y$521</definedName>
    <definedName name="UAcct572">[1]FuncStudy!$Y$525</definedName>
    <definedName name="UAcct573">[1]FuncStudy!$Y$529</definedName>
    <definedName name="UAcct580">[1]FuncStudy!$Y$536</definedName>
    <definedName name="UAcct581">[1]FuncStudy!$Y$541</definedName>
    <definedName name="UAcct582">[1]FuncStudy!$Y$546</definedName>
    <definedName name="UAcct583">[1]FuncStudy!$Y$551</definedName>
    <definedName name="UAcct584">[1]FuncStudy!$Y$556</definedName>
    <definedName name="UAcct585">[1]FuncStudy!$Y$561</definedName>
    <definedName name="UAcct586">[1]FuncStudy!$Y$566</definedName>
    <definedName name="UAcct587">[1]FuncStudy!$Y$571</definedName>
    <definedName name="UAcct588">[1]FuncStudy!$Y$576</definedName>
    <definedName name="UAcct589">[1]FuncStudy!$Y$581</definedName>
    <definedName name="UAcct590">[1]FuncStudy!$Y$586</definedName>
    <definedName name="UAcct591">[1]FuncStudy!$Y$591</definedName>
    <definedName name="UAcct592">[1]FuncStudy!$Y$596</definedName>
    <definedName name="UAcct593">[1]FuncStudy!$Y$601</definedName>
    <definedName name="UAcct594">[1]FuncStudy!$Y$606</definedName>
    <definedName name="UAcct595">[1]FuncStudy!$Y$611</definedName>
    <definedName name="UAcct596">[1]FuncStudy!$Y$616</definedName>
    <definedName name="UAcct597">[1]FuncStudy!$Y$621</definedName>
    <definedName name="UAcct598">[1]FuncStudy!$Y$626</definedName>
    <definedName name="UAcct901">[1]FuncStudy!$Y$633</definedName>
    <definedName name="UAcct902">[1]FuncStudy!$Y$638</definedName>
    <definedName name="UAcct903">[1]FuncStudy!$Y$643</definedName>
    <definedName name="UAcct904">[1]FuncStudy!$Y$649</definedName>
    <definedName name="UAcct905">[1]FuncStudy!$Y$654</definedName>
    <definedName name="UAcct907">[1]FuncStudy!$Y$661</definedName>
    <definedName name="UAcct908">[1]FuncStudy!$Y$666</definedName>
    <definedName name="UAcct909">[1]FuncStudy!$Y$671</definedName>
    <definedName name="UAcct910">[1]FuncStudy!$Y$676</definedName>
    <definedName name="UAcct911">[1]FuncStudy!$Y$683</definedName>
    <definedName name="UAcct912">[1]FuncStudy!$Y$688</definedName>
    <definedName name="UAcct913">[1]FuncStudy!$Y$693</definedName>
    <definedName name="UAcct916">[1]FuncStudy!$Y$698</definedName>
    <definedName name="UAcct920">[1]FuncStudy!$Y$707</definedName>
    <definedName name="UAcct920Cn">[1]FuncStudy!$Y$705</definedName>
    <definedName name="UAcct921">[1]FuncStudy!$Y$713</definedName>
    <definedName name="UAcct921Cn">[1]FuncStudy!$Y$711</definedName>
    <definedName name="UAcct923">[1]FuncStudy!$Y$719</definedName>
    <definedName name="UAcct923Cn">[1]FuncStudy!$Y$717</definedName>
    <definedName name="UAcct924S">[1]FuncStudy!$Y$722</definedName>
    <definedName name="UACCT924SG">[1]FuncStudy!$Y$723</definedName>
    <definedName name="UAcct924SO">[1]FuncStudy!$Y$724</definedName>
    <definedName name="UAcct925">[1]FuncStudy!$Y$729</definedName>
    <definedName name="UAcct926">[1]FuncStudy!$Y$735</definedName>
    <definedName name="UAcct927">[1]FuncStudy!$Y$740</definedName>
    <definedName name="UAcct928">[1]FuncStudy!$Y$747</definedName>
    <definedName name="UAcct928RE">[1]FuncStudy!$Y$749</definedName>
    <definedName name="UAcct929">[1]FuncStudy!$Y$754</definedName>
    <definedName name="UACCT930cn">[1]FuncStudy!$Y$758</definedName>
    <definedName name="UAcct930S">[1]FuncStudy!$Y$757</definedName>
    <definedName name="UAcct930So">[1]FuncStudy!$Y$759</definedName>
    <definedName name="UAcct931">[1]FuncStudy!$Y$765</definedName>
    <definedName name="UAcct935">[1]FuncStudy!$Y$771</definedName>
    <definedName name="UAcctAGA">[1]FuncStudy!$Y$132</definedName>
    <definedName name="UAcctcwc">[1]FuncStudy!$Y$1798</definedName>
    <definedName name="UAcctd00">[1]FuncStudy!$Y$1471</definedName>
    <definedName name="UAcctdfad">[1]FuncStudy!$Y$214</definedName>
    <definedName name="UAcctdfap">[1]FuncStudy!$Y$212</definedName>
    <definedName name="UAcctdfat">[1]FuncStudy!$Y$213</definedName>
    <definedName name="UAcctds0">[1]FuncStudy!$Y$1475</definedName>
    <definedName name="UAcctfit">[1]FuncStudy!$Y$1142</definedName>
    <definedName name="UAcctg00">[1]FuncStudy!$Y$1623</definedName>
    <definedName name="UAccth00">[1]FuncStudy!$Y$1257</definedName>
    <definedName name="UAccti00">[1]FuncStudy!$Y$1665</definedName>
    <definedName name="UAcctn00">[1]FuncStudy!$Y$1213</definedName>
    <definedName name="UAccto00">[1]FuncStudy!$Y$1308</definedName>
    <definedName name="UAcctowc">[1]FuncStudy!$Y$1810</definedName>
    <definedName name="uacctowcssech">[1]FuncStudy!$Y$1809</definedName>
    <definedName name="UAccts00">[1]FuncStudy!$Y$1181</definedName>
    <definedName name="UAcctSchM">[1]FuncStudy!$Y$1120</definedName>
    <definedName name="UAcctsttax">[1]FuncStudy!$Y$1124</definedName>
    <definedName name="UAcctt00">[1]FuncStudy!$Y$1376</definedName>
    <definedName name="UACT553SGW">[1]FuncStudy!$Y$421</definedName>
    <definedName name="USCHMAFS">[1]FuncStudy!$Y$1031</definedName>
    <definedName name="USCHMAFSE">[1]FuncStudy!$Y$1034</definedName>
    <definedName name="USCHMAFSG">[1]FuncStudy!$Y$1036</definedName>
    <definedName name="USCHMAFSNP">[1]FuncStudy!$Y$1032</definedName>
    <definedName name="USCHMAFSO">[1]FuncStudy!$Y$1033</definedName>
    <definedName name="USCHMAFTROJP">[1]FuncStudy!$Y$1035</definedName>
    <definedName name="USCHMAPBADDEBT">[1]FuncStudy!$Y$1045</definedName>
    <definedName name="USCHMAPS">[1]FuncStudy!$Y$1040</definedName>
    <definedName name="USCHMAPSE">[1]FuncStudy!$Y$1041</definedName>
    <definedName name="USCHMAPSG">[1]FuncStudy!$Y$1044</definedName>
    <definedName name="USCHMAPSNP">[1]FuncStudy!$Y$1042</definedName>
    <definedName name="USCHMAPSO">[1]FuncStudy!$Y$1043</definedName>
    <definedName name="USCHMATBADDEBT">[1]FuncStudy!$Y$1060</definedName>
    <definedName name="USCHMATCIAC">[1]FuncStudy!$Y$1051</definedName>
    <definedName name="USCHMATGPS">[1]FuncStudy!$Y$1057</definedName>
    <definedName name="USCHMATS">[1]FuncStudy!$Y$1049</definedName>
    <definedName name="USCHMATSCHMDEXP">[1]FuncStudy!$Y$1062</definedName>
    <definedName name="USCHMATSE">[1]FuncStudy!$Y$1055</definedName>
    <definedName name="USCHMATSG">[1]FuncStudy!$Y$1054</definedName>
    <definedName name="USCHMATSG2">[1]FuncStudy!$Y$1056</definedName>
    <definedName name="USCHMATSGCT">[1]FuncStudy!$Y$1050</definedName>
    <definedName name="USCHMATSNP">[1]FuncStudy!$Y$1052</definedName>
    <definedName name="USCHMATSNPD">[1]FuncStudy!$Y$1059</definedName>
    <definedName name="USCHMATSO">[1]FuncStudy!$Y$1058</definedName>
    <definedName name="USCHMATTAXDEPR">[1]FuncStudy!$Y$1061</definedName>
    <definedName name="USCHMATTROJD">[1]FuncStudy!$Y$1053</definedName>
    <definedName name="USCHMDFDGP">[1]FuncStudy!$Y$1069</definedName>
    <definedName name="USCHMDFDGU">[1]FuncStudy!$Y$1070</definedName>
    <definedName name="USCHMDFS">[1]FuncStudy!$Y$1068</definedName>
    <definedName name="USCHMDPIBT">[1]FuncStudy!$Y$1076</definedName>
    <definedName name="USCHMDPS">[1]FuncStudy!$Y$1073</definedName>
    <definedName name="USCHMDPSE">[1]FuncStudy!$Y$1074</definedName>
    <definedName name="USCHMDPSG">[1]FuncStudy!$Y$1077</definedName>
    <definedName name="USCHMDPSNP">[1]FuncStudy!$Y$1075</definedName>
    <definedName name="USCHMDPSO">[1]FuncStudy!$Y$1078</definedName>
    <definedName name="USCHMDTBADDEBT">[1]FuncStudy!$Y$1083</definedName>
    <definedName name="USCHMDTCN">[1]FuncStudy!$Y$1085</definedName>
    <definedName name="USCHMDTDGP">[1]FuncStudy!$Y$1087</definedName>
    <definedName name="USCHMDTGPS">[1]FuncStudy!$Y$1090</definedName>
    <definedName name="USCHMDTS">[1]FuncStudy!$Y$1082</definedName>
    <definedName name="USCHMDTSE">[1]FuncStudy!$Y$1088</definedName>
    <definedName name="USCHMDTSG">[1]FuncStudy!$Y$1089</definedName>
    <definedName name="USCHMDTSNP">[1]FuncStudy!$Y$1084</definedName>
    <definedName name="USCHMDTSNPD">[1]FuncStudy!$Y$1093</definedName>
    <definedName name="USCHMDTSO">[1]FuncStudy!$Y$1091</definedName>
    <definedName name="USCHMDTTAXDEPR">[1]FuncStudy!$Y$1092</definedName>
    <definedName name="USCHMDTTROJD">[1]FuncStudy!$Y$1086</definedName>
    <definedName name="Version">#REF!</definedName>
    <definedName name="wrn.All._.Pages." hidden="1">{#N/A,#N/A,FALSE,"cover";#N/A,#N/A,FALSE,"lead sheet";#N/A,#N/A,FALSE,"Adj backup";#N/A,#N/A,FALSE,"t Accounts"}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OR._.Carrying._.Charge._.JV." localSheetId="0" hidden="1">{#N/A,#N/A,FALSE,"Loans";#N/A,#N/A,FALSE,"Program Costs";#N/A,#N/A,FALSE,"Measures";#N/A,#N/A,FALSE,"Net Lost Rev";#N/A,#N/A,FALSE,"Incentive"}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localSheetId="0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SALES._.VAR._.95._.BUDGET." localSheetId="0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</definedNames>
  <calcPr calcId="152511" iterate="1" iterateCount="1000"/>
</workbook>
</file>

<file path=xl/calcChain.xml><?xml version="1.0" encoding="utf-8"?>
<calcChain xmlns="http://schemas.openxmlformats.org/spreadsheetml/2006/main">
  <c r="M44" i="1" l="1"/>
  <c r="A1" i="1" l="1"/>
  <c r="A2" i="1"/>
  <c r="A3" i="1"/>
  <c r="G6" i="1"/>
  <c r="D10" i="1"/>
  <c r="D11" i="1"/>
  <c r="F11" i="1"/>
  <c r="D14" i="1"/>
  <c r="D18" i="1"/>
  <c r="F18" i="1"/>
  <c r="D21" i="1"/>
  <c r="F21" i="1"/>
  <c r="G21" i="1"/>
  <c r="H21" i="1"/>
  <c r="I21" i="1"/>
  <c r="J21" i="1"/>
  <c r="K21" i="1"/>
  <c r="L21" i="1"/>
  <c r="M21" i="1"/>
  <c r="D24" i="1"/>
  <c r="D29" i="1"/>
  <c r="D30" i="1"/>
  <c r="F30" i="1"/>
  <c r="D33" i="1"/>
  <c r="S44" i="1"/>
  <c r="G49" i="1"/>
  <c r="H49" i="1"/>
  <c r="I49" i="1"/>
  <c r="J49" i="1" s="1"/>
  <c r="K49" i="1" s="1"/>
  <c r="L49" i="1"/>
  <c r="M49" i="1"/>
  <c r="S50" i="1"/>
  <c r="A10" i="1" l="1"/>
  <c r="S21" i="1"/>
  <c r="A11" i="1"/>
  <c r="A12" i="1" s="1"/>
  <c r="H6" i="1"/>
  <c r="G11" i="1"/>
  <c r="G18" i="1"/>
  <c r="G30" i="1"/>
  <c r="D12" i="1" l="1"/>
  <c r="A14" i="1"/>
  <c r="A16" i="1" s="1"/>
  <c r="I6" i="1"/>
  <c r="H11" i="1"/>
  <c r="H18" i="1"/>
  <c r="H30" i="1"/>
  <c r="J6" i="1" l="1"/>
  <c r="I11" i="1"/>
  <c r="I18" i="1"/>
  <c r="I30" i="1"/>
  <c r="A18" i="1"/>
  <c r="D16" i="1"/>
  <c r="D20" i="1" l="1"/>
  <c r="A20" i="1"/>
  <c r="J30" i="1"/>
  <c r="K6" i="1"/>
  <c r="J18" i="1"/>
  <c r="J11" i="1"/>
  <c r="L6" i="1" l="1"/>
  <c r="K11" i="1"/>
  <c r="K18" i="1"/>
  <c r="K30" i="1"/>
  <c r="A21" i="1"/>
  <c r="A22" i="1" s="1"/>
  <c r="A24" i="1" l="1"/>
  <c r="A25" i="1" s="1"/>
  <c r="A29" i="1" s="1"/>
  <c r="D22" i="1"/>
  <c r="M6" i="1"/>
  <c r="L11" i="1"/>
  <c r="L18" i="1"/>
  <c r="L30" i="1"/>
  <c r="A30" i="1" l="1"/>
  <c r="A31" i="1" s="1"/>
  <c r="N6" i="1"/>
  <c r="O6" i="1" s="1"/>
  <c r="P6" i="1" s="1"/>
  <c r="Q6" i="1" s="1"/>
  <c r="M11" i="1"/>
  <c r="S11" i="1" s="1"/>
  <c r="M18" i="1"/>
  <c r="S18" i="1" s="1"/>
  <c r="M30" i="1"/>
  <c r="S30" i="1" s="1"/>
  <c r="D25" i="1"/>
  <c r="A33" i="1" l="1"/>
  <c r="A35" i="1" s="1"/>
  <c r="D31" i="1"/>
  <c r="D39" i="1" l="1"/>
  <c r="A39" i="1"/>
  <c r="D35" i="1"/>
  <c r="A41" i="1" l="1"/>
  <c r="D41" i="1"/>
  <c r="D43" i="1" l="1"/>
  <c r="A43" i="1"/>
  <c r="F24" i="1" l="1"/>
  <c r="G24" i="1"/>
  <c r="H24" i="1"/>
  <c r="A44" i="1"/>
  <c r="A45" i="1" s="1"/>
  <c r="I24" i="1" l="1"/>
  <c r="J24" i="1"/>
  <c r="D51" i="1"/>
  <c r="A49" i="1"/>
  <c r="D45" i="1"/>
  <c r="L24" i="1" l="1"/>
  <c r="K24" i="1"/>
  <c r="A50" i="1"/>
  <c r="M24" i="1" l="1"/>
  <c r="S24" i="1" s="1"/>
  <c r="A51" i="1"/>
  <c r="A52" i="1" s="1"/>
  <c r="A53" i="1" s="1"/>
  <c r="D52" i="1" l="1"/>
  <c r="D55" i="1"/>
  <c r="D50" i="1"/>
  <c r="A55" i="1"/>
  <c r="A57" i="1" s="1"/>
  <c r="D53" i="1"/>
  <c r="D57" i="1" l="1"/>
  <c r="L10" i="1" l="1"/>
  <c r="L12" i="1" s="1"/>
  <c r="K10" i="1"/>
  <c r="K12" i="1" s="1"/>
  <c r="M10" i="1" l="1"/>
  <c r="M12" i="1" s="1"/>
  <c r="F10" i="1" l="1"/>
  <c r="F12" i="1" l="1"/>
  <c r="G10" i="1" l="1"/>
  <c r="G12" i="1" l="1"/>
  <c r="H10" i="1"/>
  <c r="H12" i="1" s="1"/>
  <c r="I10" i="1" l="1"/>
  <c r="I12" i="1" l="1"/>
  <c r="J10" i="1"/>
  <c r="J12" i="1" s="1"/>
  <c r="S10" i="1" l="1"/>
  <c r="S12" i="1" s="1"/>
  <c r="F14" i="1" l="1"/>
  <c r="G14" i="1" s="1"/>
  <c r="F16" i="1" l="1"/>
  <c r="F20" i="1" s="1"/>
  <c r="H14" i="1"/>
  <c r="G16" i="1"/>
  <c r="G20" i="1" s="1"/>
  <c r="G22" i="1" s="1"/>
  <c r="G25" i="1" s="1"/>
  <c r="F22" i="1"/>
  <c r="F25" i="1" s="1"/>
  <c r="I14" i="1" l="1"/>
  <c r="S14" i="1"/>
  <c r="S16" i="1" s="1"/>
  <c r="H16" i="1"/>
  <c r="H20" i="1" s="1"/>
  <c r="J14" i="1" l="1"/>
  <c r="I16" i="1"/>
  <c r="I20" i="1" s="1"/>
  <c r="I22" i="1" s="1"/>
  <c r="I25" i="1" s="1"/>
  <c r="H22" i="1"/>
  <c r="H25" i="1" s="1"/>
  <c r="K14" i="1" l="1"/>
  <c r="J16" i="1"/>
  <c r="J20" i="1" s="1"/>
  <c r="J22" i="1" s="1"/>
  <c r="J25" i="1" s="1"/>
  <c r="L14" i="1" l="1"/>
  <c r="K16" i="1"/>
  <c r="K20" i="1" s="1"/>
  <c r="K22" i="1" s="1"/>
  <c r="K25" i="1" s="1"/>
  <c r="M14" i="1" l="1"/>
  <c r="M16" i="1" s="1"/>
  <c r="M20" i="1" s="1"/>
  <c r="M22" i="1" s="1"/>
  <c r="M25" i="1" s="1"/>
  <c r="L16" i="1"/>
  <c r="L20" i="1" s="1"/>
  <c r="L22" i="1" s="1"/>
  <c r="L25" i="1" s="1"/>
  <c r="S20" i="1" l="1"/>
  <c r="S22" i="1" s="1"/>
  <c r="S25" i="1" s="1"/>
  <c r="F29" i="1" l="1"/>
  <c r="F33" i="1"/>
  <c r="G29" i="1"/>
  <c r="G31" i="1" l="1"/>
  <c r="F31" i="1"/>
  <c r="G33" i="1"/>
  <c r="G35" i="1" s="1"/>
  <c r="G39" i="1" s="1"/>
  <c r="G41" i="1" s="1"/>
  <c r="G43" i="1" s="1"/>
  <c r="G45" i="1" s="1"/>
  <c r="G51" i="1" s="1"/>
  <c r="H33" i="1"/>
  <c r="H29" i="1"/>
  <c r="H31" i="1" l="1"/>
  <c r="H35" i="1" s="1"/>
  <c r="H39" i="1" s="1"/>
  <c r="H41" i="1" s="1"/>
  <c r="H43" i="1" s="1"/>
  <c r="H45" i="1" s="1"/>
  <c r="H51" i="1" s="1"/>
  <c r="F35" i="1"/>
  <c r="F39" i="1" s="1"/>
  <c r="F41" i="1" s="1"/>
  <c r="I29" i="1"/>
  <c r="F43" i="1" l="1"/>
  <c r="I31" i="1"/>
  <c r="I33" i="1"/>
  <c r="J33" i="1"/>
  <c r="J29" i="1"/>
  <c r="I35" i="1" l="1"/>
  <c r="I39" i="1" s="1"/>
  <c r="I41" i="1" s="1"/>
  <c r="F45" i="1"/>
  <c r="J31" i="1"/>
  <c r="J35" i="1" s="1"/>
  <c r="J39" i="1" s="1"/>
  <c r="J41" i="1" s="1"/>
  <c r="J43" i="1" s="1"/>
  <c r="J45" i="1" s="1"/>
  <c r="J51" i="1" s="1"/>
  <c r="K33" i="1"/>
  <c r="F51" i="1" l="1"/>
  <c r="I43" i="1"/>
  <c r="K29" i="1"/>
  <c r="L33" i="1"/>
  <c r="L29" i="1"/>
  <c r="L31" i="1" l="1"/>
  <c r="L35" i="1" s="1"/>
  <c r="L39" i="1" s="1"/>
  <c r="L41" i="1" s="1"/>
  <c r="L43" i="1" s="1"/>
  <c r="L45" i="1" s="1"/>
  <c r="L51" i="1" s="1"/>
  <c r="K31" i="1"/>
  <c r="F52" i="1"/>
  <c r="F53" i="1" s="1"/>
  <c r="G50" i="1" s="1"/>
  <c r="G52" i="1" s="1"/>
  <c r="G53" i="1" s="1"/>
  <c r="H50" i="1" s="1"/>
  <c r="H52" i="1" s="1"/>
  <c r="H53" i="1" s="1"/>
  <c r="I50" i="1" s="1"/>
  <c r="I45" i="1"/>
  <c r="M29" i="1"/>
  <c r="M31" i="1" l="1"/>
  <c r="K35" i="1"/>
  <c r="K39" i="1" s="1"/>
  <c r="K41" i="1" s="1"/>
  <c r="S31" i="1"/>
  <c r="I51" i="1"/>
  <c r="I52" i="1" s="1"/>
  <c r="I53" i="1" s="1"/>
  <c r="J50" i="1" s="1"/>
  <c r="J52" i="1" s="1"/>
  <c r="J53" i="1" s="1"/>
  <c r="K50" i="1" s="1"/>
  <c r="S29" i="1"/>
  <c r="M33" i="1"/>
  <c r="S33" i="1" s="1"/>
  <c r="K43" i="1" l="1"/>
  <c r="S35" i="1"/>
  <c r="S39" i="1" s="1"/>
  <c r="M35" i="1"/>
  <c r="M39" i="1" s="1"/>
  <c r="M41" i="1" s="1"/>
  <c r="M43" i="1" s="1"/>
  <c r="M45" i="1" s="1"/>
  <c r="M51" i="1" s="1"/>
  <c r="S41" i="1" l="1"/>
  <c r="K45" i="1"/>
  <c r="S43" i="1"/>
  <c r="K51" i="1" l="1"/>
  <c r="S45" i="1"/>
  <c r="K52" i="1" l="1"/>
  <c r="K53" i="1" s="1"/>
  <c r="L50" i="1" s="1"/>
  <c r="L52" i="1" s="1"/>
  <c r="L53" i="1" s="1"/>
  <c r="M50" i="1" s="1"/>
  <c r="S51" i="1"/>
  <c r="M52" i="1" l="1"/>
  <c r="S52" i="1" s="1"/>
  <c r="S53" i="1" s="1"/>
  <c r="S55" i="1" s="1"/>
  <c r="S57" i="1" s="1"/>
  <c r="M53" i="1" l="1"/>
</calcChain>
</file>

<file path=xl/sharedStrings.xml><?xml version="1.0" encoding="utf-8"?>
<sst xmlns="http://schemas.openxmlformats.org/spreadsheetml/2006/main" count="40" uniqueCount="39">
  <si>
    <t>Docket No. 09-035-15, March 2, 2011 Report and Order, Page 79</t>
  </si>
  <si>
    <t xml:space="preserve">FERC issued an order approving a settlement in ER11-3643 May 23, 2013.  The impact of the order will be reflected in the Company's annual EBA filing. </t>
  </si>
  <si>
    <t xml:space="preserve">Notes: </t>
  </si>
  <si>
    <t>Requested EBA Recovery</t>
  </si>
  <si>
    <t>Interest through October 31, 2014</t>
  </si>
  <si>
    <t>Ending Balance</t>
  </si>
  <si>
    <t>Interest</t>
  </si>
  <si>
    <t>Incremental Deferral</t>
  </si>
  <si>
    <t>Beginning Balance</t>
  </si>
  <si>
    <t>Note 2</t>
  </si>
  <si>
    <t>Monthly Interest Rate</t>
  </si>
  <si>
    <t>Energy Balancing Account:</t>
  </si>
  <si>
    <t xml:space="preserve">Incremental Deferral </t>
  </si>
  <si>
    <t>Note 1</t>
  </si>
  <si>
    <t>Additional FERC ER11-3643 Revenues</t>
  </si>
  <si>
    <t>Incremental EBA Deferral at 70% Sharing</t>
  </si>
  <si>
    <t>Total Deferrable</t>
  </si>
  <si>
    <t>$/ MWH Differential</t>
  </si>
  <si>
    <t>Deferral:</t>
  </si>
  <si>
    <t>Base Utah EBA $/MWh</t>
  </si>
  <si>
    <t>Jurisdictional Sales</t>
  </si>
  <si>
    <t>Total</t>
  </si>
  <si>
    <t>Wheeling Revenue</t>
  </si>
  <si>
    <t>NPC</t>
  </si>
  <si>
    <t>Base:</t>
  </si>
  <si>
    <t xml:space="preserve">Utah EBA $/MWh </t>
  </si>
  <si>
    <t>Utah Sales</t>
  </si>
  <si>
    <t>Total Energy Balancing Account Costs</t>
  </si>
  <si>
    <t>Utah Allocated Wheeling Revenues</t>
  </si>
  <si>
    <t>Utah Allocated NPC</t>
  </si>
  <si>
    <t>Utah Load</t>
  </si>
  <si>
    <t>Scaled Utah NPC $/MWH</t>
  </si>
  <si>
    <t>Dynamic Scalar</t>
  </si>
  <si>
    <t>Total Company NPC $/MWH</t>
  </si>
  <si>
    <t>Net System Load</t>
  </si>
  <si>
    <t>Total Company NPC</t>
  </si>
  <si>
    <t>Actual:</t>
  </si>
  <si>
    <t>Reference</t>
  </si>
  <si>
    <t>Line 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</si>
</sst>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[$-409]mmm\-yy;@"/>
    <numFmt numFmtId="166" formatCode="_(* #,##0_);_(* \(#,##0\);_(* &quot;-&quot;??_);_(@_)"/>
    <numFmt numFmtId="167" formatCode="_(&quot;$&quot;\ #,##0.00_);_(&quot;$&quot;* \(#,##0.00\);_(&quot;$&quot;* &quot;-&quot;??_);_(@_)"/>
    <numFmt numFmtId="168" formatCode="_(&quot;$&quot;\ #,##0.00_);_(&quot;$&quot;\ \(#,##0.00\);_(&quot;$&quot;\ &quot;-&quot;??_);_(@_)"/>
    <numFmt numFmtId="169" formatCode="_(* #,##0.00000_);_(* \(#,##0.00000\);_(* &quot;-&quot;_);_(@_)"/>
    <numFmt numFmtId="170" formatCode="0.000%"/>
    <numFmt numFmtId="171" formatCode="_-* #,##0\ &quot;F&quot;_-;\-* #,##0\ &quot;F&quot;_-;_-* &quot;-&quot;\ &quot;F&quot;_-;_-@_-"/>
    <numFmt numFmtId="172" formatCode="_(* #,##0.00_);[Red]_(* \(#,##0.00\);_(* &quot;-&quot;??_);_(@_)"/>
    <numFmt numFmtId="173" formatCode="&quot;$&quot;###0;[Red]\(&quot;$&quot;###0\)"/>
    <numFmt numFmtId="174" formatCode="\t#\,\t#\t#0"/>
    <numFmt numFmtId="175" formatCode="0.0"/>
    <numFmt numFmtId="176" formatCode="#,##0.000;[Red]\-#,##0.000"/>
    <numFmt numFmtId="177" formatCode="_(* #,##0_);[Red]_(* \(#,##0\);_(* &quot;-&quot;_);_(@_)"/>
    <numFmt numFmtId="178" formatCode="#,##0.0000"/>
    <numFmt numFmtId="179" formatCode="General_)"/>
  </numFmts>
  <fonts count="60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Tms Rmn"/>
    </font>
    <font>
      <b/>
      <sz val="11"/>
      <color indexed="9"/>
      <name val="Calibri"/>
      <family val="2"/>
    </font>
    <font>
      <sz val="10"/>
      <name val="Courier"/>
      <family val="3"/>
    </font>
    <font>
      <sz val="10"/>
      <color indexed="8"/>
      <name val="Helv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name val="Helv"/>
    </font>
    <font>
      <sz val="8"/>
      <name val="Helv"/>
    </font>
    <font>
      <sz val="12"/>
      <name val="Helv"/>
    </font>
    <font>
      <i/>
      <sz val="11"/>
      <color indexed="23"/>
      <name val="Calibri"/>
      <family val="2"/>
    </font>
    <font>
      <sz val="7"/>
      <name val="Arial"/>
      <family val="2"/>
    </font>
    <font>
      <sz val="11"/>
      <color indexed="17"/>
      <name val="Calibri"/>
      <family val="2"/>
    </font>
    <font>
      <b/>
      <sz val="16"/>
      <name val="Times New Roman"/>
      <family val="1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1"/>
      <color theme="10"/>
      <name val="Calibri"/>
      <family val="2"/>
    </font>
    <font>
      <u/>
      <sz val="8.5"/>
      <color theme="10"/>
      <name val="Arial"/>
      <family val="2"/>
    </font>
    <font>
      <sz val="11"/>
      <color indexed="62"/>
      <name val="Calibri"/>
      <family val="2"/>
    </font>
    <font>
      <b/>
      <i/>
      <sz val="10"/>
      <name val="Arial"/>
      <family val="2"/>
    </font>
    <font>
      <b/>
      <u/>
      <sz val="10"/>
      <color indexed="39"/>
      <name val="Arial"/>
      <family val="2"/>
    </font>
    <font>
      <b/>
      <sz val="14"/>
      <name val="Helv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12"/>
      <name val="Times New Roman"/>
      <family val="1"/>
    </font>
    <font>
      <sz val="8"/>
      <color theme="1"/>
      <name val="Courier New"/>
      <family val="2"/>
    </font>
    <font>
      <sz val="10"/>
      <name val="Swiss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sz val="10"/>
      <name val="Geneva"/>
      <family val="2"/>
    </font>
    <font>
      <sz val="10"/>
      <color indexed="11"/>
      <name val="Geneva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color indexed="39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sz val="12"/>
      <name val="Arial MT"/>
    </font>
    <font>
      <sz val="8"/>
      <color indexed="10"/>
      <name val="Arial"/>
      <family val="2"/>
    </font>
    <font>
      <sz val="24"/>
      <color indexed="13"/>
      <name val="Helv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LinePrinter"/>
    </font>
    <font>
      <sz val="8"/>
      <color indexed="12"/>
      <name val="Arial"/>
      <family val="2"/>
    </font>
    <font>
      <sz val="11"/>
      <color indexed="10"/>
      <name val="Calibri"/>
      <family val="2"/>
    </font>
  </fonts>
  <fills count="4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15"/>
      </patternFill>
    </fill>
    <fill>
      <patternFill patternType="lightGray"/>
    </fill>
    <fill>
      <patternFill patternType="gray125">
        <fgColor indexed="8"/>
      </patternFill>
    </fill>
    <fill>
      <patternFill patternType="solid">
        <fgColor indexed="12"/>
      </patternFill>
    </fill>
    <fill>
      <patternFill patternType="solid">
        <fgColor indexed="14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24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20" borderId="0" applyNumberFormat="0" applyBorder="0" applyAlignment="0" applyProtection="0"/>
    <xf numFmtId="0" fontId="9" fillId="4" borderId="0" applyNumberFormat="0" applyBorder="0" applyAlignment="0" applyProtection="0"/>
    <xf numFmtId="0" fontId="10" fillId="21" borderId="4" applyNumberFormat="0" applyAlignment="0" applyProtection="0"/>
    <xf numFmtId="0" fontId="11" fillId="0" borderId="0"/>
    <xf numFmtId="0" fontId="12" fillId="22" borderId="5" applyNumberFormat="0" applyAlignment="0" applyProtection="0"/>
    <xf numFmtId="0" fontId="13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" fontId="1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3" fontId="1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44" fontId="1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6" fillId="0" borderId="0" applyFont="0" applyFill="0" applyBorder="0" applyAlignment="0" applyProtection="0"/>
    <xf numFmtId="173" fontId="18" fillId="0" borderId="0" applyFont="0" applyFill="0" applyBorder="0" applyProtection="0">
      <alignment horizontal="right"/>
    </xf>
    <xf numFmtId="5" fontId="17" fillId="0" borderId="0"/>
    <xf numFmtId="5" fontId="1" fillId="0" borderId="0" applyFont="0" applyFill="0" applyBorder="0" applyAlignment="0" applyProtection="0"/>
    <xf numFmtId="0" fontId="19" fillId="0" borderId="0"/>
    <xf numFmtId="0" fontId="19" fillId="0" borderId="6"/>
    <xf numFmtId="14" fontId="1" fillId="0" borderId="0" applyFont="0" applyFill="0" applyBorder="0" applyAlignment="0" applyProtection="0"/>
    <xf numFmtId="0" fontId="17" fillId="0" borderId="0"/>
    <xf numFmtId="0" fontId="17" fillId="0" borderId="0"/>
    <xf numFmtId="174" fontId="1" fillId="0" borderId="0">
      <protection locked="0"/>
    </xf>
    <xf numFmtId="0" fontId="20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17" fillId="0" borderId="0"/>
    <xf numFmtId="0" fontId="21" fillId="0" borderId="0" applyFont="0" applyFill="0" applyBorder="0" applyAlignment="0" applyProtection="0">
      <alignment horizontal="left"/>
    </xf>
    <xf numFmtId="0" fontId="22" fillId="5" borderId="0" applyNumberFormat="0" applyBorder="0" applyAlignment="0" applyProtection="0"/>
    <xf numFmtId="38" fontId="2" fillId="23" borderId="0" applyNumberFormat="0" applyBorder="0" applyAlignment="0" applyProtection="0"/>
    <xf numFmtId="0" fontId="23" fillId="0" borderId="0"/>
    <xf numFmtId="0" fontId="24" fillId="0" borderId="7" applyNumberFormat="0" applyAlignment="0" applyProtection="0">
      <alignment horizontal="left" vertical="center"/>
    </xf>
    <xf numFmtId="0" fontId="24" fillId="0" borderId="8">
      <alignment horizontal="left" vertical="center"/>
    </xf>
    <xf numFmtId="0" fontId="25" fillId="0" borderId="9" applyNumberFormat="0" applyFill="0" applyAlignment="0" applyProtection="0"/>
    <xf numFmtId="0" fontId="26" fillId="0" borderId="10" applyNumberFormat="0" applyFill="0" applyAlignment="0" applyProtection="0"/>
    <xf numFmtId="0" fontId="27" fillId="0" borderId="11" applyNumberFormat="0" applyFill="0" applyAlignment="0" applyProtection="0"/>
    <xf numFmtId="0" fontId="27" fillId="0" borderId="0" applyNumberFormat="0" applyFill="0" applyBorder="0" applyAlignment="0" applyProtection="0"/>
    <xf numFmtId="170" fontId="1" fillId="0" borderId="0">
      <protection locked="0"/>
    </xf>
    <xf numFmtId="170" fontId="1" fillId="0" borderId="0"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10" fontId="2" fillId="24" borderId="12" applyNumberFormat="0" applyBorder="0" applyAlignment="0" applyProtection="0"/>
    <xf numFmtId="0" fontId="30" fillId="8" borderId="4" applyNumberFormat="0" applyAlignment="0" applyProtection="0"/>
    <xf numFmtId="38" fontId="31" fillId="0" borderId="0">
      <alignment horizontal="left" wrapText="1"/>
    </xf>
    <xf numFmtId="38" fontId="32" fillId="0" borderId="0">
      <alignment horizontal="left" wrapText="1"/>
    </xf>
    <xf numFmtId="0" fontId="33" fillId="25" borderId="6"/>
    <xf numFmtId="0" fontId="34" fillId="0" borderId="13" applyNumberFormat="0" applyFill="0" applyAlignment="0" applyProtection="0"/>
    <xf numFmtId="175" fontId="5" fillId="0" borderId="0" applyNumberFormat="0" applyFill="0" applyBorder="0" applyAlignment="0" applyProtection="0"/>
    <xf numFmtId="0" fontId="35" fillId="26" borderId="0" applyNumberFormat="0" applyBorder="0" applyAlignment="0" applyProtection="0"/>
    <xf numFmtId="166" fontId="36" fillId="0" borderId="0" applyFont="0" applyAlignment="0" applyProtection="0"/>
    <xf numFmtId="0" fontId="2" fillId="0" borderId="14" applyNumberFormat="0" applyBorder="0" applyAlignment="0"/>
    <xf numFmtId="176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177" fontId="1" fillId="0" borderId="0"/>
    <xf numFmtId="177" fontId="1" fillId="0" borderId="0"/>
    <xf numFmtId="17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37" fillId="0" borderId="0"/>
    <xf numFmtId="0" fontId="37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1" fillId="0" borderId="0"/>
    <xf numFmtId="41" fontId="1" fillId="0" borderId="0"/>
    <xf numFmtId="0" fontId="1" fillId="0" borderId="0"/>
    <xf numFmtId="0" fontId="16" fillId="0" borderId="0"/>
    <xf numFmtId="0" fontId="1" fillId="0" borderId="0"/>
    <xf numFmtId="41" fontId="38" fillId="0" borderId="0" applyFont="0" applyFill="0" applyBorder="0" applyAlignment="0" applyProtection="0"/>
    <xf numFmtId="177" fontId="1" fillId="0" borderId="0"/>
    <xf numFmtId="0" fontId="1" fillId="0" borderId="0"/>
    <xf numFmtId="0" fontId="1" fillId="0" borderId="0"/>
    <xf numFmtId="177" fontId="1" fillId="0" borderId="0"/>
    <xf numFmtId="0" fontId="15" fillId="0" borderId="0"/>
    <xf numFmtId="0" fontId="1" fillId="0" borderId="0"/>
    <xf numFmtId="0" fontId="37" fillId="0" borderId="0"/>
    <xf numFmtId="37" fontId="17" fillId="0" borderId="0"/>
    <xf numFmtId="0" fontId="39" fillId="27" borderId="15" applyNumberFormat="0" applyFont="0" applyAlignment="0" applyProtection="0"/>
    <xf numFmtId="0" fontId="40" fillId="21" borderId="16" applyNumberFormat="0" applyAlignment="0" applyProtection="0"/>
    <xf numFmtId="40" fontId="15" fillId="28" borderId="0">
      <alignment horizontal="right"/>
    </xf>
    <xf numFmtId="0" fontId="41" fillId="28" borderId="0">
      <alignment horizontal="left"/>
    </xf>
    <xf numFmtId="12" fontId="24" fillId="29" borderId="17">
      <alignment horizontal="left"/>
    </xf>
    <xf numFmtId="0" fontId="17" fillId="0" borderId="0"/>
    <xf numFmtId="0" fontId="17" fillId="0" borderId="0"/>
    <xf numFmtId="1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3" fillId="0" borderId="0"/>
    <xf numFmtId="0" fontId="19" fillId="0" borderId="0"/>
    <xf numFmtId="4" fontId="41" fillId="26" borderId="18" applyNumberFormat="0" applyProtection="0">
      <alignment vertical="center"/>
    </xf>
    <xf numFmtId="4" fontId="44" fillId="30" borderId="18" applyNumberFormat="0" applyProtection="0">
      <alignment vertical="center"/>
    </xf>
    <xf numFmtId="4" fontId="41" fillId="30" borderId="18" applyNumberFormat="0" applyProtection="0">
      <alignment vertical="center"/>
    </xf>
    <xf numFmtId="0" fontId="41" fillId="30" borderId="18" applyNumberFormat="0" applyProtection="0">
      <alignment horizontal="left" vertical="top" indent="1"/>
    </xf>
    <xf numFmtId="4" fontId="41" fillId="31" borderId="19" applyNumberFormat="0" applyProtection="0">
      <alignment vertical="center"/>
    </xf>
    <xf numFmtId="4" fontId="15" fillId="4" borderId="18" applyNumberFormat="0" applyProtection="0">
      <alignment horizontal="right" vertical="center"/>
    </xf>
    <xf numFmtId="4" fontId="15" fillId="10" borderId="18" applyNumberFormat="0" applyProtection="0">
      <alignment horizontal="right" vertical="center"/>
    </xf>
    <xf numFmtId="4" fontId="15" fillId="18" borderId="18" applyNumberFormat="0" applyProtection="0">
      <alignment horizontal="right" vertical="center"/>
    </xf>
    <xf numFmtId="4" fontId="15" fillId="12" borderId="18" applyNumberFormat="0" applyProtection="0">
      <alignment horizontal="right" vertical="center"/>
    </xf>
    <xf numFmtId="4" fontId="15" fillId="16" borderId="18" applyNumberFormat="0" applyProtection="0">
      <alignment horizontal="right" vertical="center"/>
    </xf>
    <xf numFmtId="4" fontId="15" fillId="20" borderId="18" applyNumberFormat="0" applyProtection="0">
      <alignment horizontal="right" vertical="center"/>
    </xf>
    <xf numFmtId="4" fontId="15" fillId="19" borderId="18" applyNumberFormat="0" applyProtection="0">
      <alignment horizontal="right" vertical="center"/>
    </xf>
    <xf numFmtId="4" fontId="15" fillId="32" borderId="18" applyNumberFormat="0" applyProtection="0">
      <alignment horizontal="right" vertical="center"/>
    </xf>
    <xf numFmtId="4" fontId="15" fillId="11" borderId="18" applyNumberFormat="0" applyProtection="0">
      <alignment horizontal="right" vertical="center"/>
    </xf>
    <xf numFmtId="4" fontId="41" fillId="33" borderId="20" applyNumberFormat="0" applyProtection="0">
      <alignment horizontal="left" vertical="center" indent="1"/>
    </xf>
    <xf numFmtId="4" fontId="15" fillId="34" borderId="0" applyNumberFormat="0" applyProtection="0">
      <alignment horizontal="left" vertical="center" indent="1"/>
    </xf>
    <xf numFmtId="4" fontId="45" fillId="35" borderId="0" applyNumberFormat="0" applyProtection="0">
      <alignment horizontal="left" vertical="center" indent="1"/>
    </xf>
    <xf numFmtId="4" fontId="15" fillId="36" borderId="18" applyNumberFormat="0" applyProtection="0">
      <alignment horizontal="right" vertical="center"/>
    </xf>
    <xf numFmtId="4" fontId="46" fillId="0" borderId="0" applyNumberFormat="0" applyProtection="0">
      <alignment horizontal="left" vertical="center" indent="1"/>
    </xf>
    <xf numFmtId="4" fontId="47" fillId="0" borderId="0" applyNumberFormat="0" applyProtection="0">
      <alignment horizontal="left" vertical="center" indent="1"/>
    </xf>
    <xf numFmtId="0" fontId="1" fillId="35" borderId="18" applyNumberFormat="0" applyProtection="0">
      <alignment horizontal="left" vertical="center" indent="1"/>
    </xf>
    <xf numFmtId="0" fontId="1" fillId="35" borderId="18" applyNumberFormat="0" applyProtection="0">
      <alignment horizontal="left" vertical="top" indent="1"/>
    </xf>
    <xf numFmtId="0" fontId="1" fillId="31" borderId="18" applyNumberFormat="0" applyProtection="0">
      <alignment horizontal="left" vertical="center" indent="1"/>
    </xf>
    <xf numFmtId="0" fontId="1" fillId="31" borderId="18" applyNumberFormat="0" applyProtection="0">
      <alignment horizontal="left" vertical="top" indent="1"/>
    </xf>
    <xf numFmtId="0" fontId="1" fillId="37" borderId="18" applyNumberFormat="0" applyProtection="0">
      <alignment horizontal="left" vertical="center" indent="1"/>
    </xf>
    <xf numFmtId="0" fontId="1" fillId="37" borderId="18" applyNumberFormat="0" applyProtection="0">
      <alignment horizontal="left" vertical="top" indent="1"/>
    </xf>
    <xf numFmtId="0" fontId="1" fillId="38" borderId="18" applyNumberFormat="0" applyProtection="0">
      <alignment horizontal="left" vertical="center" indent="1"/>
    </xf>
    <xf numFmtId="0" fontId="1" fillId="38" borderId="18" applyNumberFormat="0" applyProtection="0">
      <alignment horizontal="left" vertical="top" indent="1"/>
    </xf>
    <xf numFmtId="4" fontId="15" fillId="24" borderId="18" applyNumberFormat="0" applyProtection="0">
      <alignment vertical="center"/>
    </xf>
    <xf numFmtId="4" fontId="48" fillId="24" borderId="18" applyNumberFormat="0" applyProtection="0">
      <alignment vertical="center"/>
    </xf>
    <xf numFmtId="4" fontId="15" fillId="24" borderId="18" applyNumberFormat="0" applyProtection="0">
      <alignment horizontal="left" vertical="center" indent="1"/>
    </xf>
    <xf numFmtId="0" fontId="15" fillId="24" borderId="18" applyNumberFormat="0" applyProtection="0">
      <alignment horizontal="left" vertical="top" indent="1"/>
    </xf>
    <xf numFmtId="4" fontId="15" fillId="28" borderId="21" applyNumberFormat="0" applyProtection="0">
      <alignment horizontal="right" vertical="center"/>
    </xf>
    <xf numFmtId="4" fontId="48" fillId="34" borderId="18" applyNumberFormat="0" applyProtection="0">
      <alignment horizontal="right" vertical="center"/>
    </xf>
    <xf numFmtId="4" fontId="15" fillId="36" borderId="18" applyNumberFormat="0" applyProtection="0">
      <alignment horizontal="left" vertical="center" indent="1"/>
    </xf>
    <xf numFmtId="0" fontId="15" fillId="31" borderId="18" applyNumberFormat="0" applyProtection="0">
      <alignment horizontal="center" vertical="top"/>
    </xf>
    <xf numFmtId="4" fontId="49" fillId="0" borderId="0" applyNumberFormat="0" applyProtection="0">
      <alignment horizontal="left" vertical="center"/>
    </xf>
    <xf numFmtId="4" fontId="50" fillId="39" borderId="0" applyNumberFormat="0" applyProtection="0">
      <alignment horizontal="left"/>
    </xf>
    <xf numFmtId="4" fontId="51" fillId="34" borderId="18" applyNumberFormat="0" applyProtection="0">
      <alignment horizontal="right" vertical="center"/>
    </xf>
    <xf numFmtId="37" fontId="52" fillId="40" borderId="0" applyNumberFormat="0" applyFont="0" applyBorder="0" applyAlignment="0" applyProtection="0"/>
    <xf numFmtId="178" fontId="1" fillId="0" borderId="22">
      <alignment horizontal="justify" vertical="top" wrapText="1"/>
    </xf>
    <xf numFmtId="0" fontId="53" fillId="41" borderId="23"/>
    <xf numFmtId="0" fontId="19" fillId="0" borderId="6"/>
    <xf numFmtId="38" fontId="1" fillId="0" borderId="0">
      <alignment horizontal="left" wrapText="1"/>
    </xf>
    <xf numFmtId="0" fontId="54" fillId="42" borderId="0"/>
    <xf numFmtId="0" fontId="55" fillId="0" borderId="0" applyNumberFormat="0" applyFill="0" applyBorder="0" applyAlignment="0" applyProtection="0"/>
    <xf numFmtId="0" fontId="4" fillId="0" borderId="12">
      <alignment horizontal="center" vertical="center" wrapText="1"/>
    </xf>
    <xf numFmtId="0" fontId="56" fillId="0" borderId="24" applyNumberFormat="0" applyFill="0" applyAlignment="0" applyProtection="0"/>
    <xf numFmtId="0" fontId="17" fillId="0" borderId="25"/>
    <xf numFmtId="0" fontId="33" fillId="0" borderId="26"/>
    <xf numFmtId="0" fontId="33" fillId="0" borderId="6"/>
    <xf numFmtId="179" fontId="57" fillId="0" borderId="0">
      <alignment horizontal="left"/>
    </xf>
    <xf numFmtId="0" fontId="17" fillId="0" borderId="27"/>
    <xf numFmtId="38" fontId="15" fillId="0" borderId="28" applyFill="0" applyBorder="0" applyAlignment="0" applyProtection="0">
      <protection locked="0"/>
    </xf>
    <xf numFmtId="37" fontId="2" fillId="30" borderId="0" applyNumberFormat="0" applyBorder="0" applyAlignment="0" applyProtection="0"/>
    <xf numFmtId="37" fontId="2" fillId="0" borderId="0"/>
    <xf numFmtId="37" fontId="2" fillId="0" borderId="0"/>
    <xf numFmtId="3" fontId="58" fillId="43" borderId="29" applyProtection="0"/>
    <xf numFmtId="0" fontId="59" fillId="0" borderId="0" applyNumberFormat="0" applyFill="0" applyBorder="0" applyAlignment="0" applyProtection="0"/>
  </cellStyleXfs>
  <cellXfs count="83">
    <xf numFmtId="0" fontId="0" fillId="0" borderId="0" xfId="0"/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37" fontId="2" fillId="0" borderId="0" xfId="0" applyNumberFormat="1" applyFont="1" applyFill="1" applyAlignment="1">
      <alignment vertical="center"/>
    </xf>
    <xf numFmtId="38" fontId="2" fillId="0" borderId="0" xfId="0" applyNumberFormat="1" applyFont="1" applyFill="1" applyAlignment="1">
      <alignment vertical="center"/>
    </xf>
    <xf numFmtId="38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164" fontId="4" fillId="0" borderId="1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left" vertical="center" wrapText="1"/>
    </xf>
    <xf numFmtId="0" fontId="2" fillId="0" borderId="0" xfId="0" applyFont="1" applyFill="1"/>
    <xf numFmtId="164" fontId="0" fillId="0" borderId="0" xfId="0" applyNumberFormat="1" applyFill="1"/>
    <xf numFmtId="0" fontId="0" fillId="0" borderId="0" xfId="0" applyFont="1" applyFill="1" applyAlignment="1">
      <alignment horizontal="left" vertical="center" wrapText="1"/>
    </xf>
    <xf numFmtId="41" fontId="2" fillId="0" borderId="0" xfId="0" applyNumberFormat="1" applyFont="1" applyFill="1" applyAlignment="1">
      <alignment vertical="center"/>
    </xf>
    <xf numFmtId="42" fontId="5" fillId="0" borderId="2" xfId="0" applyNumberFormat="1" applyFont="1" applyFill="1" applyBorder="1" applyAlignment="1">
      <alignment horizontal="right" vertical="center"/>
    </xf>
    <xf numFmtId="41" fontId="5" fillId="0" borderId="2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 vertical="center" wrapText="1"/>
    </xf>
    <xf numFmtId="0" fontId="0" fillId="0" borderId="0" xfId="0" applyFont="1" applyFill="1" applyAlignment="1">
      <alignment horizontal="right" vertical="center" wrapText="1"/>
    </xf>
    <xf numFmtId="42" fontId="2" fillId="0" borderId="0" xfId="0" applyNumberFormat="1" applyFont="1" applyFill="1" applyAlignment="1">
      <alignment horizontal="right" vertical="center"/>
    </xf>
    <xf numFmtId="41" fontId="2" fillId="0" borderId="3" xfId="0" applyNumberFormat="1" applyFont="1" applyFill="1" applyBorder="1" applyAlignment="1">
      <alignment horizontal="right" vertical="center"/>
    </xf>
    <xf numFmtId="42" fontId="2" fillId="0" borderId="3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 wrapText="1"/>
    </xf>
    <xf numFmtId="41" fontId="2" fillId="0" borderId="0" xfId="0" applyNumberFormat="1" applyFont="1" applyFill="1" applyAlignment="1">
      <alignment horizontal="right" vertical="center"/>
    </xf>
    <xf numFmtId="10" fontId="2" fillId="0" borderId="0" xfId="0" applyNumberFormat="1" applyFont="1" applyFill="1" applyAlignment="1">
      <alignment horizontal="right" vertical="center"/>
    </xf>
    <xf numFmtId="38" fontId="5" fillId="0" borderId="0" xfId="0" applyNumberFormat="1" applyFont="1" applyFill="1" applyAlignment="1">
      <alignment vertical="center"/>
    </xf>
    <xf numFmtId="41" fontId="5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horizontal="right" vertical="center" wrapText="1"/>
    </xf>
    <xf numFmtId="165" fontId="5" fillId="0" borderId="0" xfId="0" applyNumberFormat="1" applyFont="1" applyFill="1" applyAlignment="1">
      <alignment horizontal="center" vertical="center"/>
    </xf>
    <xf numFmtId="41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42" fontId="5" fillId="0" borderId="0" xfId="0" applyNumberFormat="1" applyFont="1" applyFill="1" applyAlignment="1">
      <alignment horizontal="right" vertical="center"/>
    </xf>
    <xf numFmtId="0" fontId="2" fillId="0" borderId="0" xfId="0" quotePrefix="1" applyFont="1" applyFill="1" applyAlignment="1">
      <alignment horizontal="center" vertical="center" wrapText="1"/>
    </xf>
    <xf numFmtId="41" fontId="2" fillId="0" borderId="0" xfId="0" applyNumberFormat="1" applyFont="1" applyFill="1" applyAlignment="1">
      <alignment horizontal="center" vertical="center"/>
    </xf>
    <xf numFmtId="166" fontId="2" fillId="0" borderId="0" xfId="0" applyNumberFormat="1" applyFont="1" applyFill="1" applyAlignment="1">
      <alignment horizontal="center" vertical="center"/>
    </xf>
    <xf numFmtId="167" fontId="2" fillId="0" borderId="0" xfId="2" applyNumberFormat="1" applyFont="1" applyFill="1" applyAlignment="1">
      <alignment horizontal="right" vertical="center"/>
    </xf>
    <xf numFmtId="167" fontId="2" fillId="0" borderId="0" xfId="2" applyNumberFormat="1" applyFont="1" applyFill="1" applyAlignment="1">
      <alignment horizontal="center" vertical="center"/>
    </xf>
    <xf numFmtId="168" fontId="2" fillId="0" borderId="0" xfId="2" applyNumberFormat="1" applyFont="1" applyFill="1" applyAlignment="1">
      <alignment horizontal="right" vertical="center"/>
    </xf>
    <xf numFmtId="168" fontId="2" fillId="0" borderId="0" xfId="2" applyNumberFormat="1" applyFont="1" applyFill="1" applyAlignment="1">
      <alignment horizontal="center" vertical="center"/>
    </xf>
    <xf numFmtId="167" fontId="2" fillId="2" borderId="0" xfId="2" applyNumberFormat="1" applyFont="1" applyFill="1" applyBorder="1" applyAlignment="1">
      <alignment horizontal="right" vertical="center"/>
    </xf>
    <xf numFmtId="166" fontId="5" fillId="0" borderId="0" xfId="1" applyNumberFormat="1" applyFont="1" applyFill="1" applyAlignment="1">
      <alignment horizontal="center" vertical="center"/>
    </xf>
    <xf numFmtId="166" fontId="5" fillId="0" borderId="0" xfId="1" applyNumberFormat="1" applyFont="1" applyFill="1" applyAlignment="1">
      <alignment horizontal="right" vertical="center"/>
    </xf>
    <xf numFmtId="167" fontId="5" fillId="0" borderId="0" xfId="2" applyNumberFormat="1" applyFont="1" applyFill="1" applyAlignment="1">
      <alignment horizontal="right" vertical="center"/>
    </xf>
    <xf numFmtId="167" fontId="5" fillId="0" borderId="0" xfId="2" applyNumberFormat="1" applyFont="1" applyFill="1" applyAlignment="1">
      <alignment horizontal="center" vertical="center"/>
    </xf>
    <xf numFmtId="167" fontId="5" fillId="2" borderId="0" xfId="2" applyNumberFormat="1" applyFont="1" applyFill="1" applyBorder="1" applyAlignment="1">
      <alignment horizontal="right" vertical="center"/>
    </xf>
    <xf numFmtId="42" fontId="2" fillId="0" borderId="2" xfId="0" applyNumberFormat="1" applyFont="1" applyFill="1" applyBorder="1" applyAlignment="1">
      <alignment horizontal="right" vertical="center"/>
    </xf>
    <xf numFmtId="41" fontId="2" fillId="0" borderId="2" xfId="0" applyNumberFormat="1" applyFont="1" applyFill="1" applyBorder="1" applyAlignment="1">
      <alignment horizontal="right" vertical="center"/>
    </xf>
    <xf numFmtId="165" fontId="2" fillId="0" borderId="0" xfId="0" applyNumberFormat="1" applyFont="1" applyFill="1" applyAlignment="1">
      <alignment horizontal="center" vertical="center"/>
    </xf>
    <xf numFmtId="166" fontId="2" fillId="0" borderId="0" xfId="0" applyNumberFormat="1" applyFont="1" applyFill="1" applyAlignment="1">
      <alignment vertical="center"/>
    </xf>
    <xf numFmtId="41" fontId="2" fillId="0" borderId="0" xfId="3" applyNumberFormat="1" applyFont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right" vertical="center"/>
    </xf>
    <xf numFmtId="9" fontId="2" fillId="0" borderId="0" xfId="0" applyNumberFormat="1" applyFont="1" applyAlignment="1">
      <alignment vertical="center"/>
    </xf>
    <xf numFmtId="41" fontId="2" fillId="0" borderId="3" xfId="0" applyNumberFormat="1" applyFont="1" applyFill="1" applyBorder="1" applyAlignment="1">
      <alignment horizontal="center" vertical="center"/>
    </xf>
    <xf numFmtId="10" fontId="2" fillId="0" borderId="0" xfId="3" applyNumberFormat="1" applyFont="1" applyAlignment="1">
      <alignment vertical="center"/>
    </xf>
    <xf numFmtId="169" fontId="2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horizontal="center" vertical="center"/>
    </xf>
    <xf numFmtId="170" fontId="2" fillId="0" borderId="0" xfId="3" applyNumberFormat="1" applyFont="1" applyAlignment="1">
      <alignment vertical="center"/>
    </xf>
    <xf numFmtId="164" fontId="2" fillId="0" borderId="0" xfId="2" applyNumberFormat="1" applyFont="1" applyFill="1" applyAlignment="1">
      <alignment horizontal="right" vertical="center"/>
    </xf>
    <xf numFmtId="164" fontId="2" fillId="0" borderId="0" xfId="2" applyNumberFormat="1" applyFont="1" applyFill="1" applyAlignment="1">
      <alignment horizontal="center" vertical="center"/>
    </xf>
    <xf numFmtId="42" fontId="2" fillId="0" borderId="0" xfId="2" applyNumberFormat="1" applyFont="1" applyFill="1" applyAlignment="1">
      <alignment horizontal="right" vertical="center"/>
    </xf>
    <xf numFmtId="165" fontId="6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65" fontId="4" fillId="0" borderId="0" xfId="0" applyNumberFormat="1" applyFont="1" applyFill="1" applyAlignment="1">
      <alignment horizontal="center" vertical="center"/>
    </xf>
    <xf numFmtId="165" fontId="4" fillId="0" borderId="3" xfId="0" applyNumberFormat="1" applyFont="1" applyFill="1" applyBorder="1" applyAlignment="1">
      <alignment horizontal="center" vertical="center"/>
    </xf>
    <xf numFmtId="165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center" vertical="center" wrapText="1"/>
    </xf>
    <xf numFmtId="38" fontId="0" fillId="0" borderId="0" xfId="0" applyNumberFormat="1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horizontal="right" vertical="center"/>
    </xf>
  </cellXfs>
  <cellStyles count="244">
    <cellStyle name="_x0013_" xfId="4"/>
    <cellStyle name="_x0013_ 2" xfId="5"/>
    <cellStyle name="20% - Accent1 2" xfId="6"/>
    <cellStyle name="20% - Accent2 2" xfId="7"/>
    <cellStyle name="20% - Accent3 2" xfId="8"/>
    <cellStyle name="20% - Accent4 2" xfId="9"/>
    <cellStyle name="20% - Accent5 2" xfId="10"/>
    <cellStyle name="20% - Accent6 2" xfId="11"/>
    <cellStyle name="40% - Accent1 2" xfId="12"/>
    <cellStyle name="40% - Accent2 2" xfId="13"/>
    <cellStyle name="40% - Accent3 2" xfId="14"/>
    <cellStyle name="40% - Accent4 2" xfId="15"/>
    <cellStyle name="40% - Accent5 2" xfId="16"/>
    <cellStyle name="40% - Accent6 2" xfId="17"/>
    <cellStyle name="60% - Accent1 2" xfId="18"/>
    <cellStyle name="60% - Accent2 2" xfId="19"/>
    <cellStyle name="60% - Accent3 2" xfId="20"/>
    <cellStyle name="60% - Accent4 2" xfId="21"/>
    <cellStyle name="60% - Accent5 2" xfId="22"/>
    <cellStyle name="60% - Accent6 2" xfId="23"/>
    <cellStyle name="Accent1 2" xfId="24"/>
    <cellStyle name="Accent2 2" xfId="25"/>
    <cellStyle name="Accent3 2" xfId="26"/>
    <cellStyle name="Accent4 2" xfId="27"/>
    <cellStyle name="Accent5 2" xfId="28"/>
    <cellStyle name="Accent6 2" xfId="29"/>
    <cellStyle name="Bad 2" xfId="30"/>
    <cellStyle name="Calculation 2" xfId="31"/>
    <cellStyle name="Cancel" xfId="32"/>
    <cellStyle name="Check Cell 2" xfId="33"/>
    <cellStyle name="Column total in dollars" xfId="34"/>
    <cellStyle name="Comma" xfId="1" builtinId="3"/>
    <cellStyle name="Comma  - Style1" xfId="35"/>
    <cellStyle name="Comma  - Style2" xfId="36"/>
    <cellStyle name="Comma  - Style3" xfId="37"/>
    <cellStyle name="Comma  - Style4" xfId="38"/>
    <cellStyle name="Comma  - Style5" xfId="39"/>
    <cellStyle name="Comma  - Style6" xfId="40"/>
    <cellStyle name="Comma  - Style7" xfId="41"/>
    <cellStyle name="Comma  - Style8" xfId="42"/>
    <cellStyle name="Comma (0)" xfId="43"/>
    <cellStyle name="Comma 10" xfId="44"/>
    <cellStyle name="Comma 11" xfId="45"/>
    <cellStyle name="Comma 12" xfId="46"/>
    <cellStyle name="Comma 13" xfId="47"/>
    <cellStyle name="Comma 14" xfId="48"/>
    <cellStyle name="Comma 15" xfId="49"/>
    <cellStyle name="Comma 16" xfId="50"/>
    <cellStyle name="Comma 17" xfId="51"/>
    <cellStyle name="Comma 18" xfId="52"/>
    <cellStyle name="Comma 19" xfId="53"/>
    <cellStyle name="Comma 2" xfId="54"/>
    <cellStyle name="Comma 2 2" xfId="55"/>
    <cellStyle name="Comma 2 2 2" xfId="56"/>
    <cellStyle name="Comma 2 3" xfId="57"/>
    <cellStyle name="Comma 20" xfId="58"/>
    <cellStyle name="Comma 3" xfId="59"/>
    <cellStyle name="Comma 3 2" xfId="60"/>
    <cellStyle name="Comma 4" xfId="61"/>
    <cellStyle name="Comma 5" xfId="62"/>
    <cellStyle name="Comma 6" xfId="63"/>
    <cellStyle name="Comma 7" xfId="64"/>
    <cellStyle name="Comma 8" xfId="65"/>
    <cellStyle name="Comma 9" xfId="66"/>
    <cellStyle name="Comma0" xfId="67"/>
    <cellStyle name="Comma0 - Style1" xfId="68"/>
    <cellStyle name="Comma0 - Style2" xfId="69"/>
    <cellStyle name="Comma0 - Style3" xfId="70"/>
    <cellStyle name="Comma0 - Style4" xfId="71"/>
    <cellStyle name="Comma0_FY05 Property tax M-1 by jurisdiction for FY06 Q3 true up" xfId="72"/>
    <cellStyle name="Comma1 - Style1" xfId="73"/>
    <cellStyle name="Curren - Style2" xfId="74"/>
    <cellStyle name="Curren - Style3" xfId="75"/>
    <cellStyle name="Currency" xfId="2" builtinId="4"/>
    <cellStyle name="Currency 2" xfId="76"/>
    <cellStyle name="Currency 2 2" xfId="77"/>
    <cellStyle name="Currency 2 2 2" xfId="78"/>
    <cellStyle name="Currency 3" xfId="79"/>
    <cellStyle name="Currency No Comma" xfId="80"/>
    <cellStyle name="Currency(0)" xfId="81"/>
    <cellStyle name="Currency0" xfId="82"/>
    <cellStyle name="Custom - Style8" xfId="83"/>
    <cellStyle name="Data   - Style2" xfId="84"/>
    <cellStyle name="Date" xfId="85"/>
    <cellStyle name="Date - Style1" xfId="86"/>
    <cellStyle name="Date - Style3" xfId="87"/>
    <cellStyle name="Date_FY05 Property tax M-1 by jurisdiction for FY06 Q3 true up" xfId="88"/>
    <cellStyle name="Explanatory Text 2" xfId="89"/>
    <cellStyle name="Fixed" xfId="90"/>
    <cellStyle name="Fixed2 - Style2" xfId="91"/>
    <cellStyle name="General" xfId="92"/>
    <cellStyle name="Good 2" xfId="93"/>
    <cellStyle name="Grey" xfId="94"/>
    <cellStyle name="header" xfId="95"/>
    <cellStyle name="Header1" xfId="96"/>
    <cellStyle name="Header2" xfId="97"/>
    <cellStyle name="Heading 1 2" xfId="98"/>
    <cellStyle name="Heading 2 2" xfId="99"/>
    <cellStyle name="Heading 3 2" xfId="100"/>
    <cellStyle name="Heading 4 2" xfId="101"/>
    <cellStyle name="Heading1" xfId="102"/>
    <cellStyle name="Heading2" xfId="103"/>
    <cellStyle name="Hyperlink 2" xfId="104"/>
    <cellStyle name="Hyperlink 3" xfId="105"/>
    <cellStyle name="Input [yellow]" xfId="106"/>
    <cellStyle name="Input 2" xfId="107"/>
    <cellStyle name="Inst. Sections" xfId="108"/>
    <cellStyle name="Inst. Subheading" xfId="109"/>
    <cellStyle name="Labels - Style3" xfId="110"/>
    <cellStyle name="Linked Cell 2" xfId="111"/>
    <cellStyle name="MCP" xfId="112"/>
    <cellStyle name="Neutral 2" xfId="113"/>
    <cellStyle name="nONE" xfId="114"/>
    <cellStyle name="noninput" xfId="115"/>
    <cellStyle name="Normal" xfId="0" builtinId="0"/>
    <cellStyle name="Normal - Style1" xfId="116"/>
    <cellStyle name="Normal 10" xfId="117"/>
    <cellStyle name="Normal 11" xfId="118"/>
    <cellStyle name="Normal 12" xfId="119"/>
    <cellStyle name="Normal 13" xfId="120"/>
    <cellStyle name="Normal 14" xfId="121"/>
    <cellStyle name="Normal 15" xfId="122"/>
    <cellStyle name="Normal 15 2" xfId="123"/>
    <cellStyle name="Normal 16" xfId="124"/>
    <cellStyle name="Normal 17" xfId="125"/>
    <cellStyle name="Normal 18" xfId="126"/>
    <cellStyle name="Normal 19" xfId="127"/>
    <cellStyle name="Normal 2" xfId="128"/>
    <cellStyle name="Normal 2 2" xfId="129"/>
    <cellStyle name="Normal 2 3" xfId="130"/>
    <cellStyle name="Normal 2 3 2" xfId="131"/>
    <cellStyle name="Normal 2 4" xfId="132"/>
    <cellStyle name="Normal 2 5" xfId="133"/>
    <cellStyle name="Normal 20" xfId="134"/>
    <cellStyle name="Normal 21" xfId="135"/>
    <cellStyle name="Normal 22" xfId="136"/>
    <cellStyle name="Normal 23" xfId="137"/>
    <cellStyle name="Normal 24" xfId="138"/>
    <cellStyle name="Normal 3" xfId="139"/>
    <cellStyle name="Normal 3 2" xfId="140"/>
    <cellStyle name="Normal 3 2 2" xfId="141"/>
    <cellStyle name="Normal 3 3" xfId="142"/>
    <cellStyle name="Normal 4" xfId="143"/>
    <cellStyle name="Normal 4 2" xfId="144"/>
    <cellStyle name="Normal 5" xfId="145"/>
    <cellStyle name="Normal 5 2" xfId="146"/>
    <cellStyle name="Normal 6" xfId="147"/>
    <cellStyle name="Normal 6 2" xfId="148"/>
    <cellStyle name="Normal 7" xfId="149"/>
    <cellStyle name="Normal 8" xfId="150"/>
    <cellStyle name="Normal 9" xfId="151"/>
    <cellStyle name="Normal(0)" xfId="152"/>
    <cellStyle name="Note 2" xfId="153"/>
    <cellStyle name="Output 2" xfId="154"/>
    <cellStyle name="Output Amounts" xfId="155"/>
    <cellStyle name="Output Line Items" xfId="156"/>
    <cellStyle name="Password" xfId="157"/>
    <cellStyle name="Percen - Style1" xfId="158"/>
    <cellStyle name="Percen - Style2" xfId="159"/>
    <cellStyle name="Percent" xfId="3" builtinId="5"/>
    <cellStyle name="Percent [2]" xfId="160"/>
    <cellStyle name="Percent 10" xfId="161"/>
    <cellStyle name="Percent 11" xfId="162"/>
    <cellStyle name="Percent 12" xfId="163"/>
    <cellStyle name="Percent 13" xfId="164"/>
    <cellStyle name="Percent 14" xfId="165"/>
    <cellStyle name="Percent 15" xfId="166"/>
    <cellStyle name="Percent 16" xfId="167"/>
    <cellStyle name="Percent 17" xfId="168"/>
    <cellStyle name="Percent 18" xfId="169"/>
    <cellStyle name="Percent 19" xfId="170"/>
    <cellStyle name="Percent 2" xfId="171"/>
    <cellStyle name="Percent 2 2" xfId="172"/>
    <cellStyle name="Percent 2 2 2" xfId="173"/>
    <cellStyle name="Percent 2 3" xfId="174"/>
    <cellStyle name="Percent 3" xfId="175"/>
    <cellStyle name="Percent 3 2" xfId="176"/>
    <cellStyle name="Percent 4" xfId="177"/>
    <cellStyle name="Percent 5" xfId="178"/>
    <cellStyle name="Percent 6" xfId="179"/>
    <cellStyle name="Percent 7" xfId="180"/>
    <cellStyle name="Percent 8" xfId="181"/>
    <cellStyle name="Percent 9" xfId="182"/>
    <cellStyle name="Percent(0)" xfId="183"/>
    <cellStyle name="Reset  - Style7" xfId="184"/>
    <cellStyle name="SAPBEXaggData" xfId="185"/>
    <cellStyle name="SAPBEXaggDataEmph" xfId="186"/>
    <cellStyle name="SAPBEXaggItem" xfId="187"/>
    <cellStyle name="SAPBEXaggItemX" xfId="188"/>
    <cellStyle name="SAPBEXchaText" xfId="189"/>
    <cellStyle name="SAPBEXexcBad7" xfId="190"/>
    <cellStyle name="SAPBEXexcBad8" xfId="191"/>
    <cellStyle name="SAPBEXexcBad9" xfId="192"/>
    <cellStyle name="SAPBEXexcCritical4" xfId="193"/>
    <cellStyle name="SAPBEXexcCritical5" xfId="194"/>
    <cellStyle name="SAPBEXexcCritical6" xfId="195"/>
    <cellStyle name="SAPBEXexcGood1" xfId="196"/>
    <cellStyle name="SAPBEXexcGood2" xfId="197"/>
    <cellStyle name="SAPBEXexcGood3" xfId="198"/>
    <cellStyle name="SAPBEXfilterDrill" xfId="199"/>
    <cellStyle name="SAPBEXfilterItem" xfId="200"/>
    <cellStyle name="SAPBEXfilterText" xfId="201"/>
    <cellStyle name="SAPBEXformats" xfId="202"/>
    <cellStyle name="SAPBEXheaderItem" xfId="203"/>
    <cellStyle name="SAPBEXheaderText" xfId="204"/>
    <cellStyle name="SAPBEXHLevel0" xfId="205"/>
    <cellStyle name="SAPBEXHLevel0X" xfId="206"/>
    <cellStyle name="SAPBEXHLevel1" xfId="207"/>
    <cellStyle name="SAPBEXHLevel1X" xfId="208"/>
    <cellStyle name="SAPBEXHLevel2" xfId="209"/>
    <cellStyle name="SAPBEXHLevel2X" xfId="210"/>
    <cellStyle name="SAPBEXHLevel3" xfId="211"/>
    <cellStyle name="SAPBEXHLevel3X" xfId="212"/>
    <cellStyle name="SAPBEXresData" xfId="213"/>
    <cellStyle name="SAPBEXresDataEmph" xfId="214"/>
    <cellStyle name="SAPBEXresItem" xfId="215"/>
    <cellStyle name="SAPBEXresItemX" xfId="216"/>
    <cellStyle name="SAPBEXstdData" xfId="217"/>
    <cellStyle name="SAPBEXstdDataEmph" xfId="218"/>
    <cellStyle name="SAPBEXstdItem" xfId="219"/>
    <cellStyle name="SAPBEXstdItemX" xfId="220"/>
    <cellStyle name="SAPBEXtitle" xfId="221"/>
    <cellStyle name="SAPBEXtitle 2" xfId="222"/>
    <cellStyle name="SAPBEXundefined" xfId="223"/>
    <cellStyle name="Shade" xfId="224"/>
    <cellStyle name="Special" xfId="225"/>
    <cellStyle name="STYL1 - Style1" xfId="226"/>
    <cellStyle name="Table  - Style6" xfId="227"/>
    <cellStyle name="Text" xfId="228"/>
    <cellStyle name="Title  - Style1" xfId="229"/>
    <cellStyle name="Title 2" xfId="230"/>
    <cellStyle name="Titles" xfId="231"/>
    <cellStyle name="Total 2" xfId="232"/>
    <cellStyle name="Total2 - Style2" xfId="233"/>
    <cellStyle name="TotCol - Style5" xfId="234"/>
    <cellStyle name="TotRow - Style4" xfId="235"/>
    <cellStyle name="TRANSMISSION RELIABILITY PORTION OF PROJECT" xfId="236"/>
    <cellStyle name="Underl - Style4" xfId="237"/>
    <cellStyle name="UNLocked" xfId="238"/>
    <cellStyle name="Unprot" xfId="239"/>
    <cellStyle name="Unprot$" xfId="240"/>
    <cellStyle name="Unprot$ 2" xfId="241"/>
    <cellStyle name="Unprotect" xfId="242"/>
    <cellStyle name="Warning Text 2" xfId="2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CC.BRUBAKER\Local%20Settings\Temporary%20Internet%20Files\Content.Outlook\7DP69NLO\Copy%20of%20219981_1_Settlement%20NPC_BCC_12CP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T%2011-035-200%20(GRC%20May2013)\Sent%20out\Sent%20out%202012%2008%2020%20(Monthly%20Allocation)\UTGRC12_Utah%20Base%20NPC%20Report%20(Settlement)%20CONF_Sent%20Out%202012%2008%2020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tah%20Docket%2011-035-200%20(GRC%202012)\Filed\Rebuttal\Testimony%20and%20Exhibits\Paice\Workpapers\COS%20UT%20May%202013%20-%20Rebuttal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Non%20Confidential_EBA\Brian%20S.%20Dickman_EBA\Confidential%20EBA%20Workpape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Function Summary"/>
      <sheetName val="Class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NPC Facto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4">
          <cell r="C4" t="str">
            <v>Rocky Mountain Power</v>
          </cell>
        </row>
        <row r="5">
          <cell r="C5" t="str">
            <v>State of Utah</v>
          </cell>
        </row>
        <row r="6">
          <cell r="C6" t="str">
            <v>12 Months Ended May 2013</v>
          </cell>
          <cell r="L6">
            <v>7.9056500159652543E-2</v>
          </cell>
        </row>
        <row r="10">
          <cell r="D10">
            <v>0.5</v>
          </cell>
        </row>
        <row r="11">
          <cell r="W11">
            <v>2</v>
          </cell>
        </row>
        <row r="17">
          <cell r="H17">
            <v>0.37950999999999996</v>
          </cell>
        </row>
        <row r="21">
          <cell r="H21">
            <v>0.61916126045466735</v>
          </cell>
        </row>
        <row r="24">
          <cell r="D24">
            <v>0.3694468413935218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58">
          <cell r="H58">
            <v>5752868671.222681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120">
          <cell r="F120" t="str">
            <v>2010 Protocol</v>
          </cell>
        </row>
      </sheetData>
      <sheetData sheetId="18" refreshError="1">
        <row r="4">
          <cell r="I4">
            <v>0.73983771349904326</v>
          </cell>
        </row>
      </sheetData>
      <sheetData sheetId="19" refreshError="1">
        <row r="90">
          <cell r="Y90" t="str">
            <v>DIS</v>
          </cell>
        </row>
        <row r="91">
          <cell r="Y91" t="str">
            <v>METER</v>
          </cell>
        </row>
        <row r="100">
          <cell r="Y100">
            <v>0</v>
          </cell>
        </row>
        <row r="101">
          <cell r="Y101">
            <v>0</v>
          </cell>
        </row>
        <row r="105">
          <cell r="F105">
            <v>9669240.0363846496</v>
          </cell>
        </row>
        <row r="114">
          <cell r="F114">
            <v>0</v>
          </cell>
          <cell r="Y114">
            <v>0</v>
          </cell>
        </row>
        <row r="115">
          <cell r="Y115">
            <v>0</v>
          </cell>
        </row>
        <row r="121">
          <cell r="Y121">
            <v>0</v>
          </cell>
        </row>
        <row r="124">
          <cell r="Y124">
            <v>0</v>
          </cell>
        </row>
        <row r="125">
          <cell r="Y125">
            <v>0</v>
          </cell>
        </row>
        <row r="130">
          <cell r="Y130">
            <v>0</v>
          </cell>
        </row>
        <row r="131">
          <cell r="Y131">
            <v>301836.05159100029</v>
          </cell>
        </row>
        <row r="132">
          <cell r="F132">
            <v>4531648.3099999996</v>
          </cell>
          <cell r="Y132">
            <v>136705.0518223579</v>
          </cell>
        </row>
        <row r="138">
          <cell r="F138">
            <v>3004767.94</v>
          </cell>
          <cell r="Y138">
            <v>0</v>
          </cell>
        </row>
        <row r="139">
          <cell r="Y139">
            <v>0</v>
          </cell>
        </row>
        <row r="140">
          <cell r="Y140">
            <v>0</v>
          </cell>
        </row>
        <row r="143">
          <cell r="F143">
            <v>3887173.55</v>
          </cell>
          <cell r="Y143">
            <v>0</v>
          </cell>
        </row>
        <row r="144">
          <cell r="Y144">
            <v>0</v>
          </cell>
        </row>
        <row r="145">
          <cell r="Y145">
            <v>0</v>
          </cell>
        </row>
        <row r="150">
          <cell r="Y150">
            <v>0</v>
          </cell>
        </row>
        <row r="153">
          <cell r="F153">
            <v>3377867.6000000006</v>
          </cell>
          <cell r="Y153">
            <v>114590.52530521387</v>
          </cell>
        </row>
        <row r="154">
          <cell r="Y154">
            <v>0</v>
          </cell>
        </row>
        <row r="155">
          <cell r="Y155">
            <v>13675.41245418739</v>
          </cell>
        </row>
        <row r="156">
          <cell r="Y156">
            <v>128265.93775940126</v>
          </cell>
        </row>
        <row r="159">
          <cell r="F159">
            <v>-256595.15999999642</v>
          </cell>
          <cell r="Y159">
            <v>0</v>
          </cell>
        </row>
        <row r="160">
          <cell r="Y160">
            <v>0</v>
          </cell>
        </row>
        <row r="161">
          <cell r="Y161">
            <v>0</v>
          </cell>
        </row>
        <row r="164">
          <cell r="Y164">
            <v>0</v>
          </cell>
        </row>
        <row r="177">
          <cell r="Y177">
            <v>0</v>
          </cell>
        </row>
        <row r="182">
          <cell r="Y182">
            <v>0</v>
          </cell>
        </row>
        <row r="186">
          <cell r="Y186">
            <v>0</v>
          </cell>
        </row>
        <row r="189">
          <cell r="Y189">
            <v>0</v>
          </cell>
        </row>
        <row r="193">
          <cell r="Y193">
            <v>0</v>
          </cell>
        </row>
        <row r="202">
          <cell r="Y202">
            <v>-4941.386957932752</v>
          </cell>
        </row>
        <row r="209">
          <cell r="Y209">
            <v>0</v>
          </cell>
        </row>
        <row r="212">
          <cell r="Y212">
            <v>0</v>
          </cell>
        </row>
        <row r="213">
          <cell r="Y213">
            <v>0</v>
          </cell>
        </row>
        <row r="214">
          <cell r="Y214">
            <v>0</v>
          </cell>
        </row>
        <row r="224">
          <cell r="Y224">
            <v>0</v>
          </cell>
        </row>
        <row r="225">
          <cell r="Y225">
            <v>0</v>
          </cell>
        </row>
        <row r="228">
          <cell r="Y228">
            <v>0</v>
          </cell>
        </row>
        <row r="229">
          <cell r="Y229">
            <v>0</v>
          </cell>
        </row>
        <row r="230">
          <cell r="Y230">
            <v>0</v>
          </cell>
        </row>
        <row r="231">
          <cell r="Y231">
            <v>0</v>
          </cell>
        </row>
        <row r="232">
          <cell r="Y232">
            <v>0</v>
          </cell>
        </row>
        <row r="233">
          <cell r="Y233">
            <v>0</v>
          </cell>
        </row>
        <row r="236">
          <cell r="Y236">
            <v>0</v>
          </cell>
        </row>
        <row r="237">
          <cell r="Y237">
            <v>0</v>
          </cell>
        </row>
        <row r="238">
          <cell r="Y238">
            <v>0</v>
          </cell>
        </row>
        <row r="241">
          <cell r="Y241">
            <v>0</v>
          </cell>
        </row>
        <row r="242">
          <cell r="Y242">
            <v>0</v>
          </cell>
        </row>
        <row r="243">
          <cell r="Y243">
            <v>0</v>
          </cell>
        </row>
        <row r="246">
          <cell r="Y246">
            <v>0</v>
          </cell>
        </row>
        <row r="247">
          <cell r="Y247">
            <v>0</v>
          </cell>
        </row>
        <row r="248">
          <cell r="Y248">
            <v>0</v>
          </cell>
        </row>
        <row r="251">
          <cell r="Y251">
            <v>0</v>
          </cell>
        </row>
        <row r="252">
          <cell r="Y252">
            <v>0</v>
          </cell>
        </row>
        <row r="253">
          <cell r="Y253">
            <v>0</v>
          </cell>
        </row>
        <row r="254">
          <cell r="Y254">
            <v>0</v>
          </cell>
        </row>
        <row r="258">
          <cell r="Y258">
            <v>0</v>
          </cell>
        </row>
        <row r="259">
          <cell r="Y259">
            <v>0</v>
          </cell>
        </row>
        <row r="263">
          <cell r="Y263">
            <v>0</v>
          </cell>
        </row>
        <row r="264">
          <cell r="Y264">
            <v>0</v>
          </cell>
        </row>
        <row r="268">
          <cell r="Y268">
            <v>0</v>
          </cell>
        </row>
        <row r="269">
          <cell r="Y269">
            <v>0</v>
          </cell>
        </row>
        <row r="273">
          <cell r="Y273">
            <v>0</v>
          </cell>
        </row>
        <row r="274">
          <cell r="Y274">
            <v>0</v>
          </cell>
        </row>
        <row r="278">
          <cell r="Y278">
            <v>0</v>
          </cell>
        </row>
        <row r="279">
          <cell r="Y279">
            <v>0</v>
          </cell>
        </row>
        <row r="283">
          <cell r="Y283">
            <v>0</v>
          </cell>
        </row>
        <row r="284">
          <cell r="Y284">
            <v>0</v>
          </cell>
        </row>
        <row r="290">
          <cell r="Y290">
            <v>0</v>
          </cell>
        </row>
        <row r="294">
          <cell r="Y294">
            <v>0</v>
          </cell>
        </row>
        <row r="299">
          <cell r="Y299">
            <v>0</v>
          </cell>
        </row>
        <row r="303">
          <cell r="Y303">
            <v>0</v>
          </cell>
        </row>
        <row r="307">
          <cell r="Y307">
            <v>0</v>
          </cell>
        </row>
        <row r="311">
          <cell r="Y311">
            <v>0</v>
          </cell>
        </row>
        <row r="315">
          <cell r="Y315">
            <v>0</v>
          </cell>
        </row>
        <row r="319">
          <cell r="Y319">
            <v>0</v>
          </cell>
        </row>
        <row r="323">
          <cell r="Y323">
            <v>0</v>
          </cell>
        </row>
        <row r="327">
          <cell r="Y327">
            <v>0</v>
          </cell>
        </row>
        <row r="331">
          <cell r="Y331">
            <v>0</v>
          </cell>
        </row>
        <row r="338">
          <cell r="Y338">
            <v>0</v>
          </cell>
        </row>
        <row r="342">
          <cell r="Y342">
            <v>0</v>
          </cell>
        </row>
        <row r="346">
          <cell r="Y346">
            <v>0</v>
          </cell>
        </row>
        <row r="350">
          <cell r="Y350">
            <v>0</v>
          </cell>
        </row>
        <row r="354">
          <cell r="Y354">
            <v>0</v>
          </cell>
        </row>
        <row r="358">
          <cell r="Y358">
            <v>0</v>
          </cell>
        </row>
        <row r="362">
          <cell r="Y362">
            <v>0</v>
          </cell>
        </row>
        <row r="366">
          <cell r="Y366">
            <v>0</v>
          </cell>
        </row>
        <row r="370">
          <cell r="Y370">
            <v>0</v>
          </cell>
        </row>
        <row r="374">
          <cell r="Y374">
            <v>0</v>
          </cell>
        </row>
        <row r="378">
          <cell r="Y378">
            <v>0</v>
          </cell>
        </row>
        <row r="385">
          <cell r="Y385">
            <v>0</v>
          </cell>
        </row>
        <row r="388">
          <cell r="Y388">
            <v>0</v>
          </cell>
        </row>
        <row r="389">
          <cell r="Y389">
            <v>0</v>
          </cell>
        </row>
        <row r="394">
          <cell r="Y394">
            <v>0</v>
          </cell>
        </row>
        <row r="395">
          <cell r="Y395">
            <v>0</v>
          </cell>
        </row>
        <row r="398">
          <cell r="Y398">
            <v>0</v>
          </cell>
        </row>
        <row r="400">
          <cell r="Y400">
            <v>0</v>
          </cell>
        </row>
        <row r="404">
          <cell r="Y404">
            <v>0</v>
          </cell>
        </row>
        <row r="405">
          <cell r="Y405">
            <v>0</v>
          </cell>
        </row>
        <row r="406">
          <cell r="Y406">
            <v>0</v>
          </cell>
        </row>
        <row r="410">
          <cell r="Y410">
            <v>0</v>
          </cell>
        </row>
        <row r="415">
          <cell r="Y415">
            <v>0</v>
          </cell>
        </row>
        <row r="420">
          <cell r="Y420">
            <v>0</v>
          </cell>
        </row>
        <row r="421">
          <cell r="Y421">
            <v>0</v>
          </cell>
        </row>
        <row r="422">
          <cell r="Y422">
            <v>0</v>
          </cell>
        </row>
        <row r="426">
          <cell r="Y426">
            <v>0</v>
          </cell>
        </row>
        <row r="427">
          <cell r="Y427">
            <v>0</v>
          </cell>
        </row>
        <row r="428">
          <cell r="Y428">
            <v>0</v>
          </cell>
        </row>
        <row r="433">
          <cell r="Y433">
            <v>0</v>
          </cell>
        </row>
        <row r="434">
          <cell r="Y434">
            <v>0</v>
          </cell>
        </row>
        <row r="435">
          <cell r="Y435">
            <v>0</v>
          </cell>
        </row>
        <row r="436">
          <cell r="Y436">
            <v>0</v>
          </cell>
        </row>
        <row r="437">
          <cell r="Y437">
            <v>0</v>
          </cell>
        </row>
        <row r="442">
          <cell r="Y442">
            <v>0</v>
          </cell>
        </row>
        <row r="449">
          <cell r="Y449">
            <v>0</v>
          </cell>
        </row>
        <row r="451">
          <cell r="Y451">
            <v>0</v>
          </cell>
        </row>
        <row r="476">
          <cell r="Y476">
            <v>0</v>
          </cell>
        </row>
        <row r="480">
          <cell r="Y480">
            <v>0</v>
          </cell>
        </row>
        <row r="484">
          <cell r="Y484">
            <v>0</v>
          </cell>
        </row>
        <row r="488">
          <cell r="Y488">
            <v>0</v>
          </cell>
        </row>
        <row r="492">
          <cell r="Y492">
            <v>0</v>
          </cell>
        </row>
        <row r="496">
          <cell r="Y496">
            <v>0</v>
          </cell>
        </row>
        <row r="497">
          <cell r="Y497">
            <v>0</v>
          </cell>
        </row>
        <row r="501">
          <cell r="Y501">
            <v>0</v>
          </cell>
        </row>
        <row r="505">
          <cell r="Y505">
            <v>0</v>
          </cell>
        </row>
        <row r="509">
          <cell r="Y509">
            <v>0</v>
          </cell>
        </row>
        <row r="513">
          <cell r="Y513">
            <v>0</v>
          </cell>
        </row>
        <row r="517">
          <cell r="Y517">
            <v>0</v>
          </cell>
        </row>
        <row r="521">
          <cell r="Y521">
            <v>0</v>
          </cell>
        </row>
        <row r="525">
          <cell r="Y525">
            <v>0</v>
          </cell>
        </row>
        <row r="529">
          <cell r="Y529">
            <v>0</v>
          </cell>
        </row>
        <row r="536">
          <cell r="F536">
            <v>6887747.60906268</v>
          </cell>
          <cell r="Y536">
            <v>233659.4296035236</v>
          </cell>
        </row>
        <row r="541">
          <cell r="F541">
            <v>6801957.418670794</v>
          </cell>
          <cell r="Y541">
            <v>0</v>
          </cell>
        </row>
        <row r="546">
          <cell r="F546">
            <v>1717029.9315471314</v>
          </cell>
          <cell r="Y546">
            <v>0</v>
          </cell>
        </row>
        <row r="551">
          <cell r="F551">
            <v>1690032.7532925711</v>
          </cell>
          <cell r="Y551">
            <v>0</v>
          </cell>
        </row>
        <row r="556">
          <cell r="F556">
            <v>279.70370100421121</v>
          </cell>
          <cell r="Y556">
            <v>0</v>
          </cell>
        </row>
        <row r="561">
          <cell r="F561">
            <v>109073.17651547365</v>
          </cell>
          <cell r="Y561">
            <v>109073.17651547365</v>
          </cell>
        </row>
        <row r="566">
          <cell r="F566">
            <v>2093957.1297450361</v>
          </cell>
          <cell r="Y566">
            <v>2093957.1297450361</v>
          </cell>
        </row>
        <row r="571">
          <cell r="F571">
            <v>5568377.0407811385</v>
          </cell>
          <cell r="Y571">
            <v>0</v>
          </cell>
        </row>
        <row r="576">
          <cell r="F576">
            <v>2887682.4332551132</v>
          </cell>
          <cell r="Y576">
            <v>0</v>
          </cell>
        </row>
        <row r="581">
          <cell r="F581">
            <v>649452.55268583796</v>
          </cell>
          <cell r="Y581">
            <v>0</v>
          </cell>
        </row>
        <row r="586">
          <cell r="F586">
            <v>2286640.7954633571</v>
          </cell>
          <cell r="Y586">
            <v>77571.829617146082</v>
          </cell>
        </row>
        <row r="591">
          <cell r="F591">
            <v>779035.55948743632</v>
          </cell>
          <cell r="Y591">
            <v>0</v>
          </cell>
        </row>
        <row r="596">
          <cell r="F596">
            <v>5614196.9840915361</v>
          </cell>
          <cell r="Y596">
            <v>0</v>
          </cell>
        </row>
        <row r="601">
          <cell r="F601">
            <v>41683283.447724432</v>
          </cell>
          <cell r="Y601">
            <v>0</v>
          </cell>
        </row>
        <row r="606">
          <cell r="F606">
            <v>13290306.073330021</v>
          </cell>
          <cell r="Y606">
            <v>0</v>
          </cell>
        </row>
        <row r="611">
          <cell r="F611">
            <v>429753.26392337057</v>
          </cell>
          <cell r="Y611">
            <v>0</v>
          </cell>
        </row>
        <row r="616">
          <cell r="F616">
            <v>2066463.481951908</v>
          </cell>
          <cell r="Y616">
            <v>0</v>
          </cell>
        </row>
        <row r="621">
          <cell r="F621">
            <v>2844221.8788886126</v>
          </cell>
          <cell r="Y621">
            <v>2844221.8788886126</v>
          </cell>
        </row>
        <row r="626">
          <cell r="F626">
            <v>994803.46999627387</v>
          </cell>
          <cell r="Y626">
            <v>0</v>
          </cell>
        </row>
        <row r="633">
          <cell r="Y633">
            <v>0</v>
          </cell>
        </row>
        <row r="638">
          <cell r="Y638">
            <v>0</v>
          </cell>
        </row>
        <row r="643">
          <cell r="Y643">
            <v>0</v>
          </cell>
        </row>
        <row r="649">
          <cell r="Y649">
            <v>0</v>
          </cell>
        </row>
        <row r="654">
          <cell r="Y654">
            <v>0</v>
          </cell>
        </row>
        <row r="661">
          <cell r="Y661">
            <v>0</v>
          </cell>
        </row>
        <row r="666">
          <cell r="Y666">
            <v>0</v>
          </cell>
        </row>
        <row r="671">
          <cell r="Y671">
            <v>0</v>
          </cell>
        </row>
        <row r="676">
          <cell r="Y676">
            <v>0</v>
          </cell>
        </row>
        <row r="683">
          <cell r="Y683">
            <v>0</v>
          </cell>
        </row>
        <row r="688">
          <cell r="Y688">
            <v>0</v>
          </cell>
        </row>
        <row r="693">
          <cell r="Y693">
            <v>0</v>
          </cell>
        </row>
        <row r="698">
          <cell r="Y698">
            <v>0</v>
          </cell>
        </row>
        <row r="705">
          <cell r="Y705">
            <v>0</v>
          </cell>
        </row>
        <row r="707">
          <cell r="Y707">
            <v>310375.33218447777</v>
          </cell>
        </row>
        <row r="711">
          <cell r="Y711">
            <v>0</v>
          </cell>
        </row>
        <row r="713">
          <cell r="Y713">
            <v>-95402.87358030738</v>
          </cell>
        </row>
        <row r="717">
          <cell r="Y717">
            <v>0</v>
          </cell>
        </row>
        <row r="719">
          <cell r="Y719">
            <v>57260.778270756142</v>
          </cell>
        </row>
        <row r="722">
          <cell r="Y722">
            <v>11440.454450226256</v>
          </cell>
        </row>
        <row r="723">
          <cell r="Y723">
            <v>0</v>
          </cell>
        </row>
        <row r="724">
          <cell r="Y724">
            <v>38084.035315421454</v>
          </cell>
        </row>
        <row r="729">
          <cell r="Y729">
            <v>38295.372316114284</v>
          </cell>
        </row>
        <row r="735">
          <cell r="Y735">
            <v>0</v>
          </cell>
        </row>
        <row r="740">
          <cell r="Y740">
            <v>0</v>
          </cell>
        </row>
        <row r="747">
          <cell r="Y747">
            <v>0</v>
          </cell>
        </row>
        <row r="749">
          <cell r="F749">
            <v>0</v>
          </cell>
          <cell r="Y749">
            <v>0</v>
          </cell>
        </row>
        <row r="754">
          <cell r="Y754">
            <v>-75137.926686523118</v>
          </cell>
        </row>
        <row r="757">
          <cell r="Y757">
            <v>14760.454273913067</v>
          </cell>
        </row>
        <row r="758">
          <cell r="Y758">
            <v>0</v>
          </cell>
        </row>
        <row r="759">
          <cell r="Y759">
            <v>159048.03680597671</v>
          </cell>
        </row>
        <row r="765">
          <cell r="Y765">
            <v>26118.329064479803</v>
          </cell>
        </row>
        <row r="771">
          <cell r="Y771">
            <v>155697.72022374539</v>
          </cell>
        </row>
        <row r="779">
          <cell r="Y779">
            <v>0</v>
          </cell>
        </row>
        <row r="780">
          <cell r="Y780">
            <v>0</v>
          </cell>
        </row>
        <row r="781">
          <cell r="Y781">
            <v>0</v>
          </cell>
        </row>
        <row r="782">
          <cell r="Y782">
            <v>0</v>
          </cell>
        </row>
        <row r="787">
          <cell r="Y787">
            <v>0</v>
          </cell>
        </row>
        <row r="792">
          <cell r="Y792">
            <v>0</v>
          </cell>
        </row>
        <row r="796">
          <cell r="Y796">
            <v>0</v>
          </cell>
        </row>
        <row r="797">
          <cell r="Y797">
            <v>0</v>
          </cell>
        </row>
        <row r="798">
          <cell r="Y798">
            <v>0</v>
          </cell>
        </row>
        <row r="799">
          <cell r="Y799">
            <v>0</v>
          </cell>
        </row>
        <row r="805">
          <cell r="Y805">
            <v>0</v>
          </cell>
        </row>
        <row r="808">
          <cell r="Y808">
            <v>0</v>
          </cell>
        </row>
        <row r="809">
          <cell r="Y809">
            <v>0</v>
          </cell>
        </row>
        <row r="810">
          <cell r="Y810">
            <v>0</v>
          </cell>
        </row>
        <row r="811">
          <cell r="Y811">
            <v>0</v>
          </cell>
        </row>
        <row r="812">
          <cell r="Y812">
            <v>0</v>
          </cell>
        </row>
        <row r="813">
          <cell r="Y813">
            <v>0</v>
          </cell>
        </row>
        <row r="814">
          <cell r="Y814">
            <v>0</v>
          </cell>
        </row>
        <row r="815">
          <cell r="Y815">
            <v>0</v>
          </cell>
        </row>
        <row r="816">
          <cell r="Y816">
            <v>0</v>
          </cell>
        </row>
        <row r="817">
          <cell r="Y817">
            <v>2586247.3326061517</v>
          </cell>
        </row>
        <row r="818">
          <cell r="Y818">
            <v>0</v>
          </cell>
        </row>
        <row r="819">
          <cell r="Y819">
            <v>0</v>
          </cell>
        </row>
        <row r="820">
          <cell r="Y820">
            <v>0</v>
          </cell>
        </row>
        <row r="824">
          <cell r="Y824">
            <v>107376.90781654602</v>
          </cell>
        </row>
        <row r="825">
          <cell r="Y825">
            <v>0</v>
          </cell>
        </row>
        <row r="826">
          <cell r="Y826">
            <v>0</v>
          </cell>
        </row>
        <row r="827">
          <cell r="Y827">
            <v>0</v>
          </cell>
        </row>
        <row r="828">
          <cell r="Y828">
            <v>0</v>
          </cell>
        </row>
        <row r="829">
          <cell r="Y829">
            <v>0</v>
          </cell>
        </row>
        <row r="830">
          <cell r="Y830">
            <v>54916.85591158348</v>
          </cell>
        </row>
        <row r="831">
          <cell r="Y831">
            <v>0</v>
          </cell>
        </row>
        <row r="832">
          <cell r="Y832">
            <v>0</v>
          </cell>
        </row>
        <row r="837">
          <cell r="Y837">
            <v>0</v>
          </cell>
        </row>
        <row r="841">
          <cell r="Y841">
            <v>0</v>
          </cell>
        </row>
        <row r="846">
          <cell r="Y846">
            <v>0</v>
          </cell>
        </row>
        <row r="853">
          <cell r="Y853">
            <v>4919.5405773324683</v>
          </cell>
        </row>
        <row r="855">
          <cell r="Y855">
            <v>0</v>
          </cell>
        </row>
        <row r="857">
          <cell r="Y857">
            <v>4931.9956539889781</v>
          </cell>
        </row>
        <row r="861">
          <cell r="Y861">
            <v>0</v>
          </cell>
        </row>
        <row r="864">
          <cell r="Y864">
            <v>-5949.0576384948245</v>
          </cell>
        </row>
        <row r="865">
          <cell r="Y865">
            <v>0</v>
          </cell>
        </row>
        <row r="866">
          <cell r="Y866">
            <v>82363.571767062298</v>
          </cell>
        </row>
        <row r="867">
          <cell r="Y867">
            <v>0</v>
          </cell>
        </row>
        <row r="868">
          <cell r="Y868">
            <v>0</v>
          </cell>
        </row>
        <row r="869">
          <cell r="Y869">
            <v>0</v>
          </cell>
        </row>
        <row r="870">
          <cell r="Y870">
            <v>0</v>
          </cell>
        </row>
        <row r="875">
          <cell r="Y875">
            <v>0</v>
          </cell>
        </row>
        <row r="880">
          <cell r="Y880">
            <v>0</v>
          </cell>
        </row>
        <row r="888">
          <cell r="Y888">
            <v>0</v>
          </cell>
        </row>
        <row r="894">
          <cell r="Y894">
            <v>0</v>
          </cell>
        </row>
        <row r="903">
          <cell r="Y903">
            <v>0</v>
          </cell>
        </row>
        <row r="908">
          <cell r="Y908">
            <v>0</v>
          </cell>
        </row>
        <row r="916">
          <cell r="Y916">
            <v>549039.89401507436</v>
          </cell>
        </row>
        <row r="921">
          <cell r="Y921">
            <v>-14087.793643621151</v>
          </cell>
        </row>
        <row r="926">
          <cell r="Y926">
            <v>0</v>
          </cell>
        </row>
        <row r="957">
          <cell r="Y957">
            <v>-194013.18520466588</v>
          </cell>
        </row>
        <row r="977">
          <cell r="Y977">
            <v>1534765.6425384094</v>
          </cell>
        </row>
        <row r="992">
          <cell r="Y992">
            <v>0</v>
          </cell>
        </row>
        <row r="1011">
          <cell r="Y1011">
            <v>-1285457.044839297</v>
          </cell>
        </row>
        <row r="1026">
          <cell r="Y1026">
            <v>0</v>
          </cell>
        </row>
        <row r="1031">
          <cell r="Y1031">
            <v>0</v>
          </cell>
        </row>
        <row r="1032">
          <cell r="Y1032">
            <v>0</v>
          </cell>
        </row>
        <row r="1033">
          <cell r="Y1033">
            <v>0</v>
          </cell>
        </row>
        <row r="1034">
          <cell r="Y1034">
            <v>0</v>
          </cell>
        </row>
        <row r="1035">
          <cell r="Y1035">
            <v>0</v>
          </cell>
        </row>
        <row r="1036">
          <cell r="Y1036">
            <v>0</v>
          </cell>
        </row>
        <row r="1040">
          <cell r="Y1040">
            <v>0</v>
          </cell>
        </row>
        <row r="1041">
          <cell r="Y1041">
            <v>0</v>
          </cell>
        </row>
        <row r="1042">
          <cell r="Y1042">
            <v>0</v>
          </cell>
        </row>
        <row r="1043">
          <cell r="Y1043">
            <v>-9491.4712869239065</v>
          </cell>
        </row>
        <row r="1044">
          <cell r="Y1044">
            <v>0</v>
          </cell>
        </row>
        <row r="1045">
          <cell r="Y1045">
            <v>-1105.4908293662215</v>
          </cell>
        </row>
        <row r="1049">
          <cell r="Y1049">
            <v>514.62804262538589</v>
          </cell>
        </row>
        <row r="1050">
          <cell r="Y1050">
            <v>0</v>
          </cell>
        </row>
        <row r="1051">
          <cell r="Y1051">
            <v>611188.27432083024</v>
          </cell>
        </row>
        <row r="1052">
          <cell r="Y1052">
            <v>491892.33903849556</v>
          </cell>
        </row>
        <row r="1053">
          <cell r="Y1053">
            <v>0</v>
          </cell>
        </row>
        <row r="1054">
          <cell r="Y1054">
            <v>0</v>
          </cell>
        </row>
        <row r="1055">
          <cell r="Y1055">
            <v>0</v>
          </cell>
        </row>
        <row r="1056">
          <cell r="Y1056">
            <v>0</v>
          </cell>
        </row>
        <row r="1057">
          <cell r="Y1057">
            <v>0</v>
          </cell>
        </row>
        <row r="1058">
          <cell r="Y1058">
            <v>66482.424861603082</v>
          </cell>
        </row>
        <row r="1059">
          <cell r="Y1059">
            <v>0</v>
          </cell>
        </row>
        <row r="1060">
          <cell r="Y1060">
            <v>0</v>
          </cell>
        </row>
        <row r="1061">
          <cell r="Y1061">
            <v>0</v>
          </cell>
        </row>
        <row r="1062">
          <cell r="Y1062">
            <v>2673734.0565705975</v>
          </cell>
        </row>
        <row r="1068">
          <cell r="Y1068">
            <v>0</v>
          </cell>
        </row>
        <row r="1069">
          <cell r="Y1069">
            <v>0</v>
          </cell>
        </row>
        <row r="1070">
          <cell r="Y1070">
            <v>0</v>
          </cell>
        </row>
        <row r="1073">
          <cell r="Y1073">
            <v>0</v>
          </cell>
        </row>
        <row r="1074">
          <cell r="Y1074">
            <v>0</v>
          </cell>
        </row>
        <row r="1075">
          <cell r="Y1075">
            <v>3117.2500792954934</v>
          </cell>
        </row>
        <row r="1076">
          <cell r="Y1076">
            <v>0</v>
          </cell>
        </row>
        <row r="1077">
          <cell r="Y1077">
            <v>0</v>
          </cell>
        </row>
        <row r="1078">
          <cell r="Y1078">
            <v>-41869.937946670994</v>
          </cell>
        </row>
        <row r="1082">
          <cell r="Y1082">
            <v>0</v>
          </cell>
        </row>
        <row r="1083">
          <cell r="Y1083">
            <v>0</v>
          </cell>
        </row>
        <row r="1084">
          <cell r="Y1084">
            <v>615063.87669115607</v>
          </cell>
        </row>
        <row r="1085">
          <cell r="Y1085">
            <v>0</v>
          </cell>
        </row>
        <row r="1086">
          <cell r="Y1086">
            <v>254.20817479575297</v>
          </cell>
        </row>
        <row r="1087">
          <cell r="Y1087">
            <v>0</v>
          </cell>
        </row>
        <row r="1088">
          <cell r="Y1088">
            <v>0</v>
          </cell>
        </row>
        <row r="1089">
          <cell r="Y1089">
            <v>0</v>
          </cell>
        </row>
        <row r="1090">
          <cell r="Y1090">
            <v>240834.08021339832</v>
          </cell>
        </row>
        <row r="1091">
          <cell r="Y1091">
            <v>-1083.4518747593802</v>
          </cell>
        </row>
        <row r="1092">
          <cell r="Y1092">
            <v>7142188.3529288154</v>
          </cell>
        </row>
        <row r="1093">
          <cell r="Y1093">
            <v>0</v>
          </cell>
        </row>
        <row r="1101">
          <cell r="Y1101">
            <v>103603.97418797985</v>
          </cell>
        </row>
        <row r="1103">
          <cell r="Y1103">
            <v>0</v>
          </cell>
        </row>
        <row r="1120">
          <cell r="Y1120">
            <v>-4125289.6175481696</v>
          </cell>
        </row>
        <row r="1124">
          <cell r="Y1124">
            <v>103603.97418762023</v>
          </cell>
        </row>
        <row r="1133">
          <cell r="Y1133">
            <v>0</v>
          </cell>
        </row>
        <row r="1134">
          <cell r="Y1134">
            <v>0</v>
          </cell>
        </row>
        <row r="1135">
          <cell r="Y1135">
            <v>0</v>
          </cell>
        </row>
        <row r="1136">
          <cell r="Y1136">
            <v>0</v>
          </cell>
        </row>
        <row r="1142">
          <cell r="Y1142">
            <v>762447.66114379407</v>
          </cell>
        </row>
        <row r="1150">
          <cell r="Y1150">
            <v>0</v>
          </cell>
        </row>
        <row r="1151">
          <cell r="Y1151">
            <v>0</v>
          </cell>
        </row>
        <row r="1155">
          <cell r="Y1155">
            <v>0</v>
          </cell>
        </row>
        <row r="1156">
          <cell r="Y1156">
            <v>0</v>
          </cell>
        </row>
        <row r="1160">
          <cell r="Y1160">
            <v>0</v>
          </cell>
        </row>
        <row r="1161">
          <cell r="Y1161">
            <v>0</v>
          </cell>
        </row>
        <row r="1165">
          <cell r="Y1165">
            <v>0</v>
          </cell>
        </row>
        <row r="1166">
          <cell r="Y1166">
            <v>0</v>
          </cell>
        </row>
        <row r="1170">
          <cell r="Y1170">
            <v>0</v>
          </cell>
        </row>
        <row r="1171">
          <cell r="Y1171">
            <v>0</v>
          </cell>
        </row>
        <row r="1175">
          <cell r="Y1175">
            <v>0</v>
          </cell>
        </row>
        <row r="1176">
          <cell r="Y1176">
            <v>0</v>
          </cell>
        </row>
        <row r="1181">
          <cell r="Y1181">
            <v>0</v>
          </cell>
        </row>
        <row r="1188">
          <cell r="Y1188">
            <v>0</v>
          </cell>
        </row>
        <row r="1192">
          <cell r="Y1192">
            <v>0</v>
          </cell>
        </row>
        <row r="1196">
          <cell r="Y1196">
            <v>0</v>
          </cell>
        </row>
        <row r="1200">
          <cell r="Y1200">
            <v>0</v>
          </cell>
        </row>
        <row r="1204">
          <cell r="Y1204">
            <v>0</v>
          </cell>
        </row>
        <row r="1208">
          <cell r="Y1208">
            <v>0</v>
          </cell>
        </row>
        <row r="1213">
          <cell r="Y1213">
            <v>0</v>
          </cell>
        </row>
        <row r="1221">
          <cell r="Y1221">
            <v>0</v>
          </cell>
        </row>
        <row r="1226">
          <cell r="Y1226">
            <v>0</v>
          </cell>
        </row>
        <row r="1231">
          <cell r="Y1231">
            <v>0</v>
          </cell>
        </row>
        <row r="1236">
          <cell r="Y1236">
            <v>0</v>
          </cell>
        </row>
        <row r="1241">
          <cell r="Y1241">
            <v>0</v>
          </cell>
        </row>
        <row r="1246">
          <cell r="Y1246">
            <v>0</v>
          </cell>
        </row>
        <row r="1251">
          <cell r="Y1251">
            <v>0</v>
          </cell>
        </row>
        <row r="1257">
          <cell r="Y1257">
            <v>0</v>
          </cell>
        </row>
        <row r="1264">
          <cell r="Y1264">
            <v>0</v>
          </cell>
        </row>
        <row r="1266">
          <cell r="Y1266">
            <v>0</v>
          </cell>
        </row>
        <row r="1270">
          <cell r="Y1270">
            <v>0</v>
          </cell>
        </row>
        <row r="1271">
          <cell r="Y1271">
            <v>0</v>
          </cell>
        </row>
        <row r="1272">
          <cell r="Y1272">
            <v>0</v>
          </cell>
        </row>
        <row r="1276">
          <cell r="Y1276">
            <v>0</v>
          </cell>
        </row>
        <row r="1277">
          <cell r="Y1277">
            <v>0</v>
          </cell>
        </row>
        <row r="1282">
          <cell r="Y1282">
            <v>0</v>
          </cell>
        </row>
        <row r="1283">
          <cell r="Y1283">
            <v>0</v>
          </cell>
        </row>
        <row r="1284">
          <cell r="Y1284">
            <v>0</v>
          </cell>
        </row>
        <row r="1289">
          <cell r="Y1289">
            <v>0</v>
          </cell>
        </row>
        <row r="1290">
          <cell r="Y1290">
            <v>0</v>
          </cell>
        </row>
        <row r="1291">
          <cell r="Y1291">
            <v>0</v>
          </cell>
        </row>
        <row r="1295">
          <cell r="Y1295">
            <v>0</v>
          </cell>
        </row>
        <row r="1296">
          <cell r="Y1296">
            <v>0</v>
          </cell>
        </row>
        <row r="1297">
          <cell r="Y1297">
            <v>0</v>
          </cell>
        </row>
        <row r="1301">
          <cell r="Y1301">
            <v>0</v>
          </cell>
        </row>
        <row r="1303">
          <cell r="Y1303">
            <v>0</v>
          </cell>
        </row>
        <row r="1308">
          <cell r="Y1308">
            <v>0</v>
          </cell>
        </row>
        <row r="1315">
          <cell r="Y1315">
            <v>0</v>
          </cell>
        </row>
        <row r="1323">
          <cell r="F1323">
            <v>65523788.682003349</v>
          </cell>
          <cell r="Y1323">
            <v>0</v>
          </cell>
        </row>
        <row r="1330">
          <cell r="F1330">
            <v>50845744.158184782</v>
          </cell>
          <cell r="Y1330">
            <v>0</v>
          </cell>
        </row>
        <row r="1336">
          <cell r="F1336">
            <v>634490802.10434282</v>
          </cell>
          <cell r="Y1336">
            <v>0</v>
          </cell>
        </row>
        <row r="1342">
          <cell r="F1342">
            <v>337979514.75243306</v>
          </cell>
          <cell r="Y1342">
            <v>0</v>
          </cell>
        </row>
        <row r="1348">
          <cell r="F1348">
            <v>545994485.22805691</v>
          </cell>
          <cell r="Y1348">
            <v>0</v>
          </cell>
        </row>
        <row r="1354">
          <cell r="F1354">
            <v>358772623.28166842</v>
          </cell>
          <cell r="Y1354">
            <v>0</v>
          </cell>
        </row>
        <row r="1360">
          <cell r="F1360">
            <v>1409441.8474685166</v>
          </cell>
          <cell r="Y1360">
            <v>0</v>
          </cell>
        </row>
        <row r="1366">
          <cell r="F1366">
            <v>3237640.7806528024</v>
          </cell>
          <cell r="Y1366">
            <v>0</v>
          </cell>
        </row>
        <row r="1372">
          <cell r="F1372">
            <v>4996120.9293602761</v>
          </cell>
          <cell r="Y1372">
            <v>0</v>
          </cell>
        </row>
        <row r="1376">
          <cell r="Y1376">
            <v>0</v>
          </cell>
        </row>
        <row r="1380">
          <cell r="F1380">
            <v>0</v>
          </cell>
        </row>
        <row r="1388">
          <cell r="F1388">
            <v>32758008.455924053</v>
          </cell>
          <cell r="Y1388">
            <v>0</v>
          </cell>
        </row>
        <row r="1394">
          <cell r="F1394">
            <v>41611910.685070224</v>
          </cell>
          <cell r="Y1394">
            <v>0</v>
          </cell>
        </row>
        <row r="1400">
          <cell r="F1400">
            <v>426968537.48323786</v>
          </cell>
          <cell r="Y1400">
            <v>0</v>
          </cell>
        </row>
        <row r="1407">
          <cell r="F1407">
            <v>323877080.59625232</v>
          </cell>
        </row>
        <row r="1414">
          <cell r="F1414">
            <v>217986859.43925196</v>
          </cell>
        </row>
        <row r="1421">
          <cell r="F1421">
            <v>169418841.40714058</v>
          </cell>
        </row>
        <row r="1428">
          <cell r="F1428">
            <v>470936475.3446579</v>
          </cell>
        </row>
        <row r="1434">
          <cell r="F1434">
            <v>432805782.20940626</v>
          </cell>
          <cell r="Y1434">
            <v>0</v>
          </cell>
        </row>
        <row r="1441">
          <cell r="F1441">
            <v>228878373.42927888</v>
          </cell>
          <cell r="Y1441">
            <v>0</v>
          </cell>
        </row>
        <row r="1447">
          <cell r="F1447">
            <v>80788746.213291228</v>
          </cell>
          <cell r="Y1447">
            <v>80788746.213291228</v>
          </cell>
        </row>
        <row r="1454">
          <cell r="F1454">
            <v>4665237.088400173</v>
          </cell>
        </row>
        <row r="1458">
          <cell r="F1458">
            <v>0</v>
          </cell>
          <cell r="Y1458">
            <v>0</v>
          </cell>
        </row>
        <row r="1459">
          <cell r="F1459">
            <v>0</v>
          </cell>
          <cell r="Y1459">
            <v>0</v>
          </cell>
        </row>
        <row r="1460">
          <cell r="F1460">
            <v>0</v>
          </cell>
          <cell r="Y1460">
            <v>0</v>
          </cell>
        </row>
        <row r="1461">
          <cell r="F1461">
            <v>0</v>
          </cell>
        </row>
        <row r="1467">
          <cell r="F1467">
            <v>25142234.001355112</v>
          </cell>
          <cell r="Y1467">
            <v>0</v>
          </cell>
        </row>
        <row r="1471">
          <cell r="Y1471">
            <v>0</v>
          </cell>
        </row>
        <row r="1475">
          <cell r="Y1475">
            <v>0</v>
          </cell>
        </row>
        <row r="1481">
          <cell r="Y1481">
            <v>101265.58183782731</v>
          </cell>
        </row>
        <row r="1482">
          <cell r="Y1482">
            <v>0</v>
          </cell>
        </row>
        <row r="1483">
          <cell r="Y1483">
            <v>0</v>
          </cell>
        </row>
        <row r="1484">
          <cell r="Y1484">
            <v>0</v>
          </cell>
        </row>
        <row r="1485">
          <cell r="Y1485">
            <v>21867.254750698467</v>
          </cell>
        </row>
        <row r="1489">
          <cell r="Y1489">
            <v>942256.5408805476</v>
          </cell>
        </row>
        <row r="1490">
          <cell r="Y1490">
            <v>0</v>
          </cell>
        </row>
        <row r="1491">
          <cell r="Y1491">
            <v>0</v>
          </cell>
        </row>
        <row r="1492">
          <cell r="Y1492">
            <v>0</v>
          </cell>
        </row>
        <row r="1493">
          <cell r="Y1493">
            <v>0</v>
          </cell>
        </row>
        <row r="1494">
          <cell r="Y1494">
            <v>404252.9430815645</v>
          </cell>
        </row>
        <row r="1498">
          <cell r="Y1498">
            <v>62999.884783196314</v>
          </cell>
        </row>
        <row r="1499">
          <cell r="Y1499">
            <v>0</v>
          </cell>
        </row>
        <row r="1500">
          <cell r="Y1500">
            <v>0</v>
          </cell>
        </row>
        <row r="1501">
          <cell r="Y1501">
            <v>0</v>
          </cell>
        </row>
        <row r="1502">
          <cell r="Y1502">
            <v>0</v>
          </cell>
        </row>
        <row r="1503">
          <cell r="Y1503">
            <v>0</v>
          </cell>
        </row>
        <row r="1504">
          <cell r="Y1504">
            <v>206803.06166919714</v>
          </cell>
        </row>
        <row r="1505">
          <cell r="Y1505">
            <v>0</v>
          </cell>
        </row>
        <row r="1506">
          <cell r="Y1506">
            <v>0</v>
          </cell>
        </row>
        <row r="1510">
          <cell r="Y1510">
            <v>788735.59571950044</v>
          </cell>
        </row>
        <row r="1511">
          <cell r="Y1511">
            <v>29737.663268964639</v>
          </cell>
        </row>
        <row r="1512">
          <cell r="Y1512">
            <v>0</v>
          </cell>
        </row>
        <row r="1513">
          <cell r="Y1513">
            <v>0</v>
          </cell>
        </row>
        <row r="1514">
          <cell r="Y1514">
            <v>0</v>
          </cell>
        </row>
        <row r="1515">
          <cell r="Y1515">
            <v>0</v>
          </cell>
        </row>
        <row r="1516">
          <cell r="Y1516">
            <v>0</v>
          </cell>
        </row>
        <row r="1517">
          <cell r="Y1517">
            <v>0</v>
          </cell>
        </row>
        <row r="1518">
          <cell r="Y1518">
            <v>0</v>
          </cell>
        </row>
        <row r="1522">
          <cell r="Y1522">
            <v>88278.71379745884</v>
          </cell>
        </row>
        <row r="1523">
          <cell r="Y1523">
            <v>0</v>
          </cell>
        </row>
        <row r="1524">
          <cell r="Y1524">
            <v>0</v>
          </cell>
        </row>
        <row r="1525">
          <cell r="Y1525">
            <v>1345.6894533043651</v>
          </cell>
        </row>
        <row r="1526">
          <cell r="Y1526">
            <v>0</v>
          </cell>
        </row>
        <row r="1527">
          <cell r="Y1527">
            <v>0</v>
          </cell>
        </row>
        <row r="1531">
          <cell r="Y1531">
            <v>302506.83164974279</v>
          </cell>
        </row>
        <row r="1532">
          <cell r="Y1532">
            <v>0</v>
          </cell>
        </row>
        <row r="1533">
          <cell r="Y1533">
            <v>0</v>
          </cell>
        </row>
        <row r="1534">
          <cell r="Y1534">
            <v>15124.93488335246</v>
          </cell>
        </row>
        <row r="1535">
          <cell r="Y1535">
            <v>0</v>
          </cell>
        </row>
        <row r="1536">
          <cell r="Y1536">
            <v>0</v>
          </cell>
        </row>
        <row r="1537">
          <cell r="Y1537">
            <v>0</v>
          </cell>
        </row>
        <row r="1538">
          <cell r="Y1538">
            <v>0</v>
          </cell>
        </row>
        <row r="1542">
          <cell r="Y1542">
            <v>179898.8990322403</v>
          </cell>
        </row>
        <row r="1543">
          <cell r="Y1543">
            <v>0</v>
          </cell>
        </row>
        <row r="1544">
          <cell r="Y1544">
            <v>0</v>
          </cell>
        </row>
        <row r="1545">
          <cell r="Y1545">
            <v>20890.15354817707</v>
          </cell>
        </row>
        <row r="1546">
          <cell r="Y1546">
            <v>0</v>
          </cell>
        </row>
        <row r="1547">
          <cell r="Y1547">
            <v>0</v>
          </cell>
        </row>
        <row r="1548">
          <cell r="Y1548">
            <v>0</v>
          </cell>
        </row>
        <row r="1549">
          <cell r="Y1549">
            <v>0</v>
          </cell>
        </row>
        <row r="1553">
          <cell r="Y1553">
            <v>895096.34506212233</v>
          </cell>
        </row>
        <row r="1554">
          <cell r="Y1554">
            <v>0</v>
          </cell>
        </row>
        <row r="1555">
          <cell r="Y1555">
            <v>0</v>
          </cell>
        </row>
        <row r="1556">
          <cell r="Y1556">
            <v>4977.2527658881372</v>
          </cell>
        </row>
        <row r="1557">
          <cell r="Y1557">
            <v>0</v>
          </cell>
        </row>
        <row r="1558">
          <cell r="Y1558">
            <v>0</v>
          </cell>
        </row>
        <row r="1559">
          <cell r="Y1559">
            <v>0</v>
          </cell>
        </row>
        <row r="1560">
          <cell r="Y1560">
            <v>0</v>
          </cell>
        </row>
        <row r="1564">
          <cell r="Y1564">
            <v>1466728.4068507515</v>
          </cell>
        </row>
        <row r="1565">
          <cell r="Y1565">
            <v>0</v>
          </cell>
        </row>
        <row r="1566">
          <cell r="Y1566">
            <v>0</v>
          </cell>
        </row>
        <row r="1567">
          <cell r="Y1567">
            <v>201326.50887063431</v>
          </cell>
        </row>
        <row r="1568">
          <cell r="Y1568">
            <v>0</v>
          </cell>
        </row>
        <row r="1569">
          <cell r="Y1569">
            <v>0</v>
          </cell>
        </row>
        <row r="1570">
          <cell r="Y1570">
            <v>0</v>
          </cell>
        </row>
        <row r="1571">
          <cell r="Y1571">
            <v>0</v>
          </cell>
        </row>
        <row r="1572">
          <cell r="Y1572">
            <v>0</v>
          </cell>
        </row>
        <row r="1576">
          <cell r="Y1576">
            <v>10147.52024848265</v>
          </cell>
        </row>
        <row r="1577">
          <cell r="Y1577">
            <v>0</v>
          </cell>
        </row>
        <row r="1578">
          <cell r="Y1578">
            <v>0</v>
          </cell>
        </row>
        <row r="1579">
          <cell r="Y1579">
            <v>0</v>
          </cell>
        </row>
        <row r="1580">
          <cell r="Y1580">
            <v>12111.113448174949</v>
          </cell>
        </row>
        <row r="1581">
          <cell r="Y1581">
            <v>0</v>
          </cell>
        </row>
        <row r="1582">
          <cell r="Y1582">
            <v>0</v>
          </cell>
        </row>
        <row r="1583">
          <cell r="Y1583">
            <v>0</v>
          </cell>
        </row>
        <row r="1590">
          <cell r="Y1590">
            <v>0</v>
          </cell>
        </row>
        <row r="1594">
          <cell r="Y1594">
            <v>0</v>
          </cell>
        </row>
        <row r="1596">
          <cell r="Y1596">
            <v>0</v>
          </cell>
        </row>
        <row r="1601">
          <cell r="Y1601">
            <v>295211.46033860912</v>
          </cell>
        </row>
        <row r="1602">
          <cell r="Y1602">
            <v>0</v>
          </cell>
        </row>
        <row r="1603">
          <cell r="Y1603">
            <v>49474.613030731496</v>
          </cell>
        </row>
        <row r="1611">
          <cell r="Y1611">
            <v>0</v>
          </cell>
        </row>
        <row r="1614">
          <cell r="F1614">
            <v>0</v>
          </cell>
        </row>
        <row r="1623">
          <cell r="Y1623">
            <v>-776.58512581808077</v>
          </cell>
        </row>
        <row r="1631">
          <cell r="Y1631">
            <v>0</v>
          </cell>
        </row>
        <row r="1636">
          <cell r="Y1636">
            <v>0</v>
          </cell>
        </row>
        <row r="1637">
          <cell r="Y1637">
            <v>0</v>
          </cell>
        </row>
        <row r="1638">
          <cell r="Y1638">
            <v>0</v>
          </cell>
        </row>
        <row r="1641">
          <cell r="Y1641">
            <v>0</v>
          </cell>
        </row>
        <row r="1642">
          <cell r="Y1642">
            <v>0</v>
          </cell>
        </row>
        <row r="1643">
          <cell r="Y1643">
            <v>0</v>
          </cell>
        </row>
        <row r="1644">
          <cell r="Y1644">
            <v>0</v>
          </cell>
        </row>
        <row r="1648">
          <cell r="Y1648">
            <v>51372.058256774704</v>
          </cell>
        </row>
        <row r="1649">
          <cell r="Y1649">
            <v>0</v>
          </cell>
        </row>
        <row r="1650">
          <cell r="Y1650">
            <v>1497901.9444749004</v>
          </cell>
        </row>
        <row r="1651">
          <cell r="Y1651">
            <v>0</v>
          </cell>
        </row>
        <row r="1652">
          <cell r="Y1652">
            <v>0</v>
          </cell>
        </row>
        <row r="1654">
          <cell r="Y1654">
            <v>0</v>
          </cell>
        </row>
        <row r="1665">
          <cell r="Y1665">
            <v>0</v>
          </cell>
        </row>
        <row r="1673">
          <cell r="Y1673">
            <v>85230.408112353121</v>
          </cell>
        </row>
        <row r="1674">
          <cell r="Y1674">
            <v>0</v>
          </cell>
        </row>
        <row r="1675">
          <cell r="Y1675">
            <v>0</v>
          </cell>
        </row>
        <row r="1676">
          <cell r="Y1676">
            <v>0</v>
          </cell>
        </row>
        <row r="1677">
          <cell r="Y1677">
            <v>0</v>
          </cell>
        </row>
        <row r="1678">
          <cell r="Y1678">
            <v>0</v>
          </cell>
        </row>
        <row r="1685">
          <cell r="Y1685">
            <v>0</v>
          </cell>
        </row>
        <row r="1689">
          <cell r="Y1689">
            <v>0</v>
          </cell>
        </row>
        <row r="1694">
          <cell r="Y1694">
            <v>0</v>
          </cell>
        </row>
        <row r="1701">
          <cell r="Y1701">
            <v>0</v>
          </cell>
        </row>
        <row r="1709">
          <cell r="Y1709">
            <v>0</v>
          </cell>
        </row>
        <row r="1715">
          <cell r="Y1715">
            <v>0</v>
          </cell>
        </row>
        <row r="1716">
          <cell r="Y1716">
            <v>0</v>
          </cell>
        </row>
        <row r="1724">
          <cell r="Y1724">
            <v>0</v>
          </cell>
        </row>
        <row r="1728">
          <cell r="Y1728">
            <v>0</v>
          </cell>
        </row>
        <row r="1732">
          <cell r="Y1732">
            <v>0</v>
          </cell>
        </row>
        <row r="1749">
          <cell r="Y1749">
            <v>0</v>
          </cell>
        </row>
        <row r="1750">
          <cell r="Y1750">
            <v>408231.79532516038</v>
          </cell>
        </row>
        <row r="1755">
          <cell r="Y1755">
            <v>0</v>
          </cell>
        </row>
        <row r="1760">
          <cell r="Y1760">
            <v>-601.17712280735304</v>
          </cell>
        </row>
        <row r="1768">
          <cell r="Y1768">
            <v>0</v>
          </cell>
        </row>
        <row r="1770">
          <cell r="Y1770">
            <v>65626.116575501277</v>
          </cell>
        </row>
        <row r="1778">
          <cell r="Y1778">
            <v>0</v>
          </cell>
        </row>
        <row r="1780">
          <cell r="Y1780">
            <v>27654.647045515041</v>
          </cell>
        </row>
        <row r="1788">
          <cell r="Y1788">
            <v>0</v>
          </cell>
        </row>
        <row r="1791">
          <cell r="Y1791">
            <v>46.301605417910494</v>
          </cell>
        </row>
        <row r="1798">
          <cell r="Y1798">
            <v>73634.676801837399</v>
          </cell>
        </row>
        <row r="1809">
          <cell r="Y1809">
            <v>0</v>
          </cell>
        </row>
        <row r="1810">
          <cell r="Y1810">
            <v>199297.80722946802</v>
          </cell>
        </row>
        <row r="1824">
          <cell r="Y1824">
            <v>0</v>
          </cell>
        </row>
        <row r="1829">
          <cell r="Y1829">
            <v>0</v>
          </cell>
        </row>
        <row r="1834">
          <cell r="Y1834">
            <v>0</v>
          </cell>
        </row>
        <row r="1843">
          <cell r="Y1843">
            <v>0</v>
          </cell>
        </row>
        <row r="1847">
          <cell r="F1847">
            <v>0</v>
          </cell>
          <cell r="Y1847">
            <v>0</v>
          </cell>
        </row>
        <row r="1850">
          <cell r="F1850">
            <v>-2956470.2857848713</v>
          </cell>
        </row>
        <row r="1851">
          <cell r="F1851">
            <v>-2956470.2857848713</v>
          </cell>
          <cell r="Y1851">
            <v>-26952.298544626792</v>
          </cell>
        </row>
        <row r="1855">
          <cell r="F1855">
            <v>-10270013.358761465</v>
          </cell>
          <cell r="Y1855">
            <v>-93625.316457107736</v>
          </cell>
        </row>
        <row r="1859">
          <cell r="F1859">
            <v>-647320.21573147376</v>
          </cell>
          <cell r="Y1859">
            <v>0</v>
          </cell>
        </row>
        <row r="1863">
          <cell r="Y1863">
            <v>0</v>
          </cell>
        </row>
        <row r="1864">
          <cell r="F1864">
            <v>-446748.89750999969</v>
          </cell>
          <cell r="Y1864">
            <v>0</v>
          </cell>
        </row>
        <row r="1867">
          <cell r="F1867">
            <v>-2239290.6767274253</v>
          </cell>
        </row>
        <row r="1868">
          <cell r="F1868">
            <v>-2239290.6767274253</v>
          </cell>
          <cell r="Y1868">
            <v>0</v>
          </cell>
        </row>
        <row r="1876">
          <cell r="Y1876">
            <v>-98823.602009310547</v>
          </cell>
        </row>
        <row r="1880">
          <cell r="F1880">
            <v>-778472.93409763381</v>
          </cell>
          <cell r="Y1880">
            <v>0</v>
          </cell>
        </row>
        <row r="1887">
          <cell r="F1887">
            <v>-5840281.8868034603</v>
          </cell>
          <cell r="Y1887">
            <v>0</v>
          </cell>
        </row>
        <row r="1891">
          <cell r="Y1891">
            <v>0</v>
          </cell>
        </row>
        <row r="1892">
          <cell r="Y1892">
            <v>851175.07160338084</v>
          </cell>
        </row>
        <row r="1894">
          <cell r="Y1894">
            <v>0</v>
          </cell>
        </row>
        <row r="1901">
          <cell r="Y1901">
            <v>0</v>
          </cell>
        </row>
        <row r="1902">
          <cell r="Y1902">
            <v>864335.08093002078</v>
          </cell>
        </row>
        <row r="1908">
          <cell r="Y1908">
            <v>0</v>
          </cell>
        </row>
        <row r="1912">
          <cell r="F1912">
            <v>1.0719561604796075</v>
          </cell>
        </row>
        <row r="1914">
          <cell r="Y1914">
            <v>246349.14090247222</v>
          </cell>
        </row>
        <row r="1926">
          <cell r="Y1926">
            <v>-13898473.445420917</v>
          </cell>
        </row>
        <row r="1932">
          <cell r="Y1932">
            <v>-104396.69531253657</v>
          </cell>
        </row>
        <row r="1939">
          <cell r="Y1939">
            <v>-156820.33035747628</v>
          </cell>
        </row>
        <row r="1952">
          <cell r="Y1952">
            <v>-1054.1465351026409</v>
          </cell>
        </row>
        <row r="1961">
          <cell r="Y1961">
            <v>0</v>
          </cell>
        </row>
        <row r="1962">
          <cell r="Y1962">
            <v>0</v>
          </cell>
        </row>
        <row r="1968">
          <cell r="Y1968">
            <v>0</v>
          </cell>
        </row>
        <row r="1975">
          <cell r="Y1975">
            <v>0</v>
          </cell>
        </row>
        <row r="1980">
          <cell r="Y1980">
            <v>0</v>
          </cell>
        </row>
        <row r="1982">
          <cell r="Y1982">
            <v>0</v>
          </cell>
        </row>
        <row r="1983">
          <cell r="Y1983">
            <v>0</v>
          </cell>
        </row>
        <row r="1988">
          <cell r="Y1988">
            <v>0</v>
          </cell>
        </row>
        <row r="2002">
          <cell r="Y2002">
            <v>0</v>
          </cell>
        </row>
        <row r="2006">
          <cell r="Y2006">
            <v>0</v>
          </cell>
        </row>
        <row r="2010">
          <cell r="Y2010">
            <v>0</v>
          </cell>
        </row>
        <row r="2014">
          <cell r="Y2014">
            <v>0</v>
          </cell>
        </row>
        <row r="2018">
          <cell r="Y2018">
            <v>0</v>
          </cell>
        </row>
        <row r="2022">
          <cell r="Y2022">
            <v>0</v>
          </cell>
        </row>
        <row r="2026">
          <cell r="Y2026">
            <v>0</v>
          </cell>
        </row>
        <row r="2030">
          <cell r="Y2030">
            <v>0</v>
          </cell>
        </row>
        <row r="2034">
          <cell r="Y2034">
            <v>0</v>
          </cell>
        </row>
        <row r="2038">
          <cell r="Y2038">
            <v>0</v>
          </cell>
        </row>
        <row r="2042">
          <cell r="Y2042">
            <v>-29001886.223786578</v>
          </cell>
        </row>
        <row r="2046">
          <cell r="Y2046">
            <v>0</v>
          </cell>
        </row>
        <row r="2050">
          <cell r="Y2050">
            <v>0</v>
          </cell>
        </row>
        <row r="2054">
          <cell r="Y2054">
            <v>0</v>
          </cell>
        </row>
        <row r="2057">
          <cell r="F2057">
            <v>0</v>
          </cell>
        </row>
        <row r="2058">
          <cell r="Y2058">
            <v>0</v>
          </cell>
        </row>
        <row r="2061">
          <cell r="F2061">
            <v>0</v>
          </cell>
        </row>
        <row r="2062">
          <cell r="Y2062">
            <v>0</v>
          </cell>
        </row>
        <row r="2065">
          <cell r="F2065">
            <v>538164.5</v>
          </cell>
        </row>
        <row r="2066">
          <cell r="Y2066">
            <v>18256.651846158136</v>
          </cell>
        </row>
        <row r="2072">
          <cell r="Y2072">
            <v>-1391592.5819716619</v>
          </cell>
        </row>
        <row r="2073">
          <cell r="Y2073">
            <v>0</v>
          </cell>
        </row>
        <row r="2074">
          <cell r="Y2074">
            <v>0</v>
          </cell>
        </row>
        <row r="2075">
          <cell r="Y2075">
            <v>0</v>
          </cell>
        </row>
        <row r="2076">
          <cell r="Y2076">
            <v>0</v>
          </cell>
        </row>
        <row r="2077">
          <cell r="Y2077">
            <v>-251047.15576095413</v>
          </cell>
        </row>
        <row r="2078">
          <cell r="Y2078">
            <v>0</v>
          </cell>
        </row>
        <row r="2079">
          <cell r="Y2079">
            <v>0</v>
          </cell>
        </row>
        <row r="2080">
          <cell r="Y2080">
            <v>0</v>
          </cell>
        </row>
        <row r="2092">
          <cell r="Y2092">
            <v>0</v>
          </cell>
        </row>
        <row r="2098">
          <cell r="Y2098">
            <v>0</v>
          </cell>
        </row>
        <row r="2099">
          <cell r="Y2099">
            <v>0</v>
          </cell>
        </row>
        <row r="2106">
          <cell r="Y2106">
            <v>0</v>
          </cell>
        </row>
        <row r="2107">
          <cell r="Y2107">
            <v>0</v>
          </cell>
        </row>
        <row r="2119">
          <cell r="Y2119">
            <v>0</v>
          </cell>
        </row>
        <row r="2124">
          <cell r="Y2124">
            <v>0</v>
          </cell>
        </row>
        <row r="2126">
          <cell r="Y2126">
            <v>-51196.748568084222</v>
          </cell>
        </row>
        <row r="2127">
          <cell r="Y2127">
            <v>0</v>
          </cell>
        </row>
        <row r="2128">
          <cell r="Y2128">
            <v>-51528.184162782003</v>
          </cell>
        </row>
        <row r="2134">
          <cell r="Y2134">
            <v>0</v>
          </cell>
        </row>
        <row r="2138">
          <cell r="Y2138">
            <v>-881.31927976879228</v>
          </cell>
        </row>
        <row r="2139">
          <cell r="Y2139">
            <v>0</v>
          </cell>
        </row>
        <row r="2140">
          <cell r="Y2140">
            <v>0</v>
          </cell>
        </row>
        <row r="2141">
          <cell r="Y2141">
            <v>0</v>
          </cell>
        </row>
        <row r="2142">
          <cell r="Y2142">
            <v>0</v>
          </cell>
        </row>
        <row r="2143">
          <cell r="Y2143">
            <v>0</v>
          </cell>
        </row>
        <row r="2145">
          <cell r="Y2145">
            <v>0</v>
          </cell>
        </row>
        <row r="2146">
          <cell r="Y2146">
            <v>-1105700.5510010931</v>
          </cell>
        </row>
        <row r="2159">
          <cell r="Y2159">
            <v>0</v>
          </cell>
        </row>
      </sheetData>
      <sheetData sheetId="20" refreshError="1"/>
      <sheetData sheetId="21" refreshError="1">
        <row r="10">
          <cell r="A10" t="str">
            <v>FACTOR NAME</v>
          </cell>
          <cell r="B10" t="str">
            <v>GEN</v>
          </cell>
          <cell r="C10" t="str">
            <v>TRN</v>
          </cell>
          <cell r="D10" t="str">
            <v>DIS</v>
          </cell>
          <cell r="E10" t="str">
            <v>Distribution</v>
          </cell>
          <cell r="F10" t="str">
            <v>Retail</v>
          </cell>
          <cell r="G10" t="str">
            <v>Misc</v>
          </cell>
          <cell r="H10" t="str">
            <v>TOT</v>
          </cell>
        </row>
        <row r="11">
          <cell r="A11" t="str">
            <v>ACCMDIT</v>
          </cell>
          <cell r="B11">
            <v>0.73983771349904326</v>
          </cell>
          <cell r="C11">
            <v>0.13136654769351463</v>
          </cell>
          <cell r="D11">
            <v>0.12879573880744205</v>
          </cell>
          <cell r="E11">
            <v>0.12618654548359934</v>
          </cell>
          <cell r="F11">
            <v>2.6091933238426997E-3</v>
          </cell>
          <cell r="G11">
            <v>0</v>
          </cell>
          <cell r="H11">
            <v>1</v>
          </cell>
        </row>
        <row r="12">
          <cell r="A12" t="str">
            <v>BOOKDEPR</v>
          </cell>
          <cell r="B12">
            <v>0.53330883081307834</v>
          </cell>
          <cell r="C12">
            <v>0.16661852821541756</v>
          </cell>
          <cell r="D12">
            <v>0.30007264097150399</v>
          </cell>
          <cell r="E12">
            <v>0.29663707297504832</v>
          </cell>
          <cell r="F12">
            <v>3.4355679964556858E-3</v>
          </cell>
          <cell r="G12">
            <v>0</v>
          </cell>
          <cell r="H12">
            <v>1</v>
          </cell>
        </row>
        <row r="13">
          <cell r="A13" t="str">
            <v>CUST</v>
          </cell>
          <cell r="B13">
            <v>0</v>
          </cell>
          <cell r="C13">
            <v>0</v>
          </cell>
          <cell r="D13">
            <v>1</v>
          </cell>
          <cell r="E13">
            <v>0</v>
          </cell>
          <cell r="F13">
            <v>1</v>
          </cell>
          <cell r="G13">
            <v>0</v>
          </cell>
          <cell r="H13">
            <v>1</v>
          </cell>
        </row>
        <row r="14">
          <cell r="A14" t="str">
            <v>CWC</v>
          </cell>
          <cell r="B14">
            <v>0.75646892039982017</v>
          </cell>
          <cell r="C14">
            <v>8.8444614506006478E-2</v>
          </cell>
          <cell r="D14">
            <v>0.15508646509414725</v>
          </cell>
          <cell r="E14">
            <v>0.11633571872970792</v>
          </cell>
          <cell r="F14">
            <v>3.3873720093208132E-2</v>
          </cell>
          <cell r="G14">
            <v>4.8770262712312098E-3</v>
          </cell>
          <cell r="H14">
            <v>0.99999999999997402</v>
          </cell>
        </row>
        <row r="15">
          <cell r="A15" t="str">
            <v>DDS2</v>
          </cell>
          <cell r="B15">
            <v>0.8654170762895036</v>
          </cell>
          <cell r="C15">
            <v>1.1344409372251537E-2</v>
          </cell>
          <cell r="D15">
            <v>0.12323851433824477</v>
          </cell>
          <cell r="E15">
            <v>7.1894508570484687E-3</v>
          </cell>
          <cell r="F15">
            <v>0.14539156536514505</v>
          </cell>
          <cell r="G15">
            <v>-2.9342501883948758E-2</v>
          </cell>
          <cell r="H15">
            <v>0.99999999999999967</v>
          </cell>
        </row>
        <row r="16">
          <cell r="A16" t="str">
            <v>DDS6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A17" t="str">
            <v>DDSO2</v>
          </cell>
          <cell r="B17">
            <v>0.11177468612147946</v>
          </cell>
          <cell r="C17">
            <v>3.7258228707159828E-2</v>
          </cell>
          <cell r="D17">
            <v>0.85096708517136066</v>
          </cell>
          <cell r="E17">
            <v>0.22354937224295893</v>
          </cell>
          <cell r="F17">
            <v>0</v>
          </cell>
          <cell r="G17">
            <v>0.62741771292840176</v>
          </cell>
          <cell r="H17">
            <v>1</v>
          </cell>
        </row>
        <row r="18">
          <cell r="A18" t="str">
            <v>DDSO6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A19" t="str">
            <v>DEFSG</v>
          </cell>
          <cell r="B19">
            <v>0.63464816167518867</v>
          </cell>
          <cell r="C19">
            <v>0.36535183832481127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1</v>
          </cell>
        </row>
        <row r="20">
          <cell r="A20" t="str">
            <v>DITEXP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A21" t="str">
            <v>DMSC</v>
          </cell>
          <cell r="B21">
            <v>0</v>
          </cell>
          <cell r="C21">
            <v>0</v>
          </cell>
          <cell r="D21">
            <v>1</v>
          </cell>
          <cell r="E21">
            <v>0</v>
          </cell>
          <cell r="F21">
            <v>0</v>
          </cell>
          <cell r="G21">
            <v>1</v>
          </cell>
          <cell r="H21">
            <v>1</v>
          </cell>
        </row>
        <row r="22">
          <cell r="A22" t="str">
            <v>DPW</v>
          </cell>
          <cell r="B22">
            <v>0</v>
          </cell>
          <cell r="C22">
            <v>0</v>
          </cell>
          <cell r="D22">
            <v>1</v>
          </cell>
          <cell r="E22">
            <v>1</v>
          </cell>
          <cell r="F22">
            <v>0</v>
          </cell>
          <cell r="G22">
            <v>0</v>
          </cell>
          <cell r="H22">
            <v>1</v>
          </cell>
        </row>
        <row r="23">
          <cell r="A23" t="str">
            <v>ESD</v>
          </cell>
          <cell r="B23">
            <v>0.3</v>
          </cell>
          <cell r="C23">
            <v>0.1</v>
          </cell>
          <cell r="D23">
            <v>0.6</v>
          </cell>
          <cell r="E23">
            <v>0.6</v>
          </cell>
          <cell r="F23">
            <v>0</v>
          </cell>
          <cell r="G23">
            <v>0</v>
          </cell>
          <cell r="H23">
            <v>1</v>
          </cell>
        </row>
        <row r="24">
          <cell r="A24" t="str">
            <v>FERC</v>
          </cell>
          <cell r="B24">
            <v>0.53728866283770005</v>
          </cell>
          <cell r="C24">
            <v>0.4627113371622999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1</v>
          </cell>
        </row>
        <row r="25">
          <cell r="A25" t="str">
            <v>FIT</v>
          </cell>
          <cell r="B25">
            <v>3.5937574256291764</v>
          </cell>
          <cell r="C25">
            <v>-0.65055639122877695</v>
          </cell>
          <cell r="D25">
            <v>-1.9432010344014681</v>
          </cell>
          <cell r="E25">
            <v>-1.9876502590952456</v>
          </cell>
          <cell r="F25">
            <v>7.3386872107999337E-2</v>
          </cell>
          <cell r="G25">
            <v>-2.8937647414221689E-2</v>
          </cell>
          <cell r="H25">
            <v>0.99999999999893163</v>
          </cell>
        </row>
        <row r="26">
          <cell r="A26" t="str">
            <v>G</v>
          </cell>
          <cell r="B26">
            <v>0.23284244722796199</v>
          </cell>
          <cell r="C26">
            <v>0.2990202443759668</v>
          </cell>
          <cell r="D26">
            <v>0.46813730839607121</v>
          </cell>
          <cell r="E26">
            <v>0.44193116167922869</v>
          </cell>
          <cell r="F26">
            <v>2.6206146716842512E-2</v>
          </cell>
          <cell r="G26">
            <v>0</v>
          </cell>
          <cell r="H26">
            <v>1</v>
          </cell>
        </row>
        <row r="27">
          <cell r="A27" t="str">
            <v>G-DGP</v>
          </cell>
          <cell r="B27">
            <v>0.69712876692486192</v>
          </cell>
          <cell r="C27">
            <v>0.30287123307513802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1</v>
          </cell>
        </row>
        <row r="28">
          <cell r="A28" t="str">
            <v>G-DGU</v>
          </cell>
          <cell r="B28">
            <v>0.69712876692486192</v>
          </cell>
          <cell r="C28">
            <v>0.30287123307513802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1</v>
          </cell>
        </row>
        <row r="29">
          <cell r="A29" t="str">
            <v>GP</v>
          </cell>
          <cell r="B29">
            <v>0.50926645632842615</v>
          </cell>
          <cell r="C29">
            <v>0.21576006978240711</v>
          </cell>
          <cell r="D29">
            <v>0.27497347388916676</v>
          </cell>
          <cell r="E29">
            <v>0.26867509095069092</v>
          </cell>
          <cell r="F29">
            <v>6.2983829384758213E-3</v>
          </cell>
          <cell r="G29">
            <v>0</v>
          </cell>
          <cell r="H29">
            <v>1</v>
          </cell>
        </row>
        <row r="30">
          <cell r="A30" t="str">
            <v>G-SG</v>
          </cell>
          <cell r="B30">
            <v>0.47156660238274711</v>
          </cell>
          <cell r="C30">
            <v>0.52843339761725294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1</v>
          </cell>
        </row>
        <row r="31">
          <cell r="A31" t="str">
            <v>G-SITUS</v>
          </cell>
          <cell r="B31">
            <v>0</v>
          </cell>
          <cell r="C31">
            <v>0.25712929813384683</v>
          </cell>
          <cell r="D31">
            <v>0.74287070186615312</v>
          </cell>
          <cell r="E31">
            <v>0.74287070186615312</v>
          </cell>
          <cell r="F31">
            <v>0</v>
          </cell>
          <cell r="G31">
            <v>0</v>
          </cell>
          <cell r="H31">
            <v>1</v>
          </cell>
        </row>
        <row r="32">
          <cell r="A32" t="str">
            <v>I</v>
          </cell>
          <cell r="B32">
            <v>0.55656937860616518</v>
          </cell>
          <cell r="C32">
            <v>0.14769088765991648</v>
          </cell>
          <cell r="D32">
            <v>0.29573973373391843</v>
          </cell>
          <cell r="E32">
            <v>0.14123903943769978</v>
          </cell>
          <cell r="F32">
            <v>0.15450069429621865</v>
          </cell>
          <cell r="G32">
            <v>0</v>
          </cell>
          <cell r="H32">
            <v>1</v>
          </cell>
        </row>
        <row r="33">
          <cell r="A33" t="str">
            <v>IBT</v>
          </cell>
          <cell r="B33">
            <v>-0.93460571069614073</v>
          </cell>
          <cell r="C33">
            <v>0.48523046032165246</v>
          </cell>
          <cell r="D33">
            <v>1.4493752503749655</v>
          </cell>
          <cell r="E33">
            <v>1.482528591191925</v>
          </cell>
          <cell r="F33">
            <v>-5.4737062327873461E-2</v>
          </cell>
          <cell r="G33">
            <v>2.1583721510914099E-2</v>
          </cell>
          <cell r="H33">
            <v>1.0000000000004774</v>
          </cell>
        </row>
        <row r="34">
          <cell r="A34" t="str">
            <v>I-DGP</v>
          </cell>
          <cell r="B34">
            <v>1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1</v>
          </cell>
        </row>
        <row r="35">
          <cell r="A35" t="str">
            <v>I-DGU</v>
          </cell>
          <cell r="B35">
            <v>1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1</v>
          </cell>
        </row>
        <row r="36">
          <cell r="A36" t="str">
            <v>I-SG</v>
          </cell>
          <cell r="B36">
            <v>0.85459762506580794</v>
          </cell>
          <cell r="C36">
            <v>0.14540237493419209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1</v>
          </cell>
        </row>
        <row r="37">
          <cell r="A37" t="str">
            <v>I-SITUS</v>
          </cell>
          <cell r="B37">
            <v>2.7634291901946124E-2</v>
          </cell>
          <cell r="C37">
            <v>0.46796630452447796</v>
          </cell>
          <cell r="D37">
            <v>0.50439940357357582</v>
          </cell>
          <cell r="E37">
            <v>0.50439940357357582</v>
          </cell>
          <cell r="F37">
            <v>0</v>
          </cell>
          <cell r="G37">
            <v>0</v>
          </cell>
          <cell r="H37">
            <v>0.99999999999999989</v>
          </cell>
        </row>
        <row r="38">
          <cell r="A38" t="str">
            <v>LABOR</v>
          </cell>
          <cell r="B38">
            <v>0.42712904549402431</v>
          </cell>
          <cell r="C38">
            <v>6.855059317608897E-2</v>
          </cell>
          <cell r="D38">
            <v>0.50432036132988678</v>
          </cell>
          <cell r="E38">
            <v>0.35533822131657783</v>
          </cell>
          <cell r="F38">
            <v>0.14898214001330889</v>
          </cell>
          <cell r="G38">
            <v>0</v>
          </cell>
          <cell r="H38">
            <v>1</v>
          </cell>
        </row>
        <row r="39">
          <cell r="A39" t="str">
            <v>MSS</v>
          </cell>
          <cell r="B39">
            <v>0.84309552049741154</v>
          </cell>
          <cell r="C39">
            <v>6.4844048397869371E-3</v>
          </cell>
          <cell r="D39">
            <v>0.15042007466280158</v>
          </cell>
          <cell r="E39">
            <v>0.15042007466280158</v>
          </cell>
          <cell r="F39">
            <v>0</v>
          </cell>
          <cell r="G39">
            <v>0</v>
          </cell>
          <cell r="H39">
            <v>0.99999999999999989</v>
          </cell>
        </row>
        <row r="40">
          <cell r="A40" t="str">
            <v>NONE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</row>
        <row r="41">
          <cell r="A41" t="str">
            <v>NUTIL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A42" t="str">
            <v>OTHDGP</v>
          </cell>
          <cell r="B42">
            <v>0.65778675941071063</v>
          </cell>
          <cell r="C42">
            <v>0.34221324058928942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1</v>
          </cell>
        </row>
        <row r="43">
          <cell r="A43" t="str">
            <v>OTHDGU</v>
          </cell>
          <cell r="B43">
            <v>0.65778675941071063</v>
          </cell>
          <cell r="C43">
            <v>0.34221324058928942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1</v>
          </cell>
        </row>
        <row r="44">
          <cell r="A44" t="str">
            <v>OTHSE</v>
          </cell>
          <cell r="B44">
            <v>0</v>
          </cell>
          <cell r="C44">
            <v>1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1</v>
          </cell>
        </row>
        <row r="45">
          <cell r="A45" t="str">
            <v>OTHSG</v>
          </cell>
          <cell r="B45">
            <v>0.65778675941071063</v>
          </cell>
          <cell r="C45">
            <v>0.34221324058928942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1</v>
          </cell>
        </row>
        <row r="46">
          <cell r="A46" t="str">
            <v>OTHSGR</v>
          </cell>
          <cell r="B46">
            <v>0.65778675941071063</v>
          </cell>
          <cell r="C46">
            <v>0.34221324058928942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1</v>
          </cell>
        </row>
        <row r="47">
          <cell r="A47" t="str">
            <v>OTHSITUS</v>
          </cell>
          <cell r="B47">
            <v>0</v>
          </cell>
          <cell r="C47">
            <v>0</v>
          </cell>
          <cell r="D47">
            <v>1</v>
          </cell>
          <cell r="E47">
            <v>0</v>
          </cell>
          <cell r="F47">
            <v>0</v>
          </cell>
          <cell r="G47">
            <v>1</v>
          </cell>
          <cell r="H47">
            <v>1</v>
          </cell>
        </row>
        <row r="48">
          <cell r="A48" t="str">
            <v>OTHSO</v>
          </cell>
          <cell r="B48">
            <v>0</v>
          </cell>
          <cell r="C48">
            <v>0</v>
          </cell>
          <cell r="D48">
            <v>1</v>
          </cell>
          <cell r="E48">
            <v>0</v>
          </cell>
          <cell r="F48">
            <v>0</v>
          </cell>
          <cell r="G48">
            <v>1</v>
          </cell>
          <cell r="H48">
            <v>1</v>
          </cell>
        </row>
        <row r="49">
          <cell r="A49" t="str">
            <v>P</v>
          </cell>
          <cell r="B49">
            <v>1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1</v>
          </cell>
        </row>
        <row r="50">
          <cell r="A50" t="str">
            <v>PT</v>
          </cell>
          <cell r="B50">
            <v>0.69712876692486192</v>
          </cell>
          <cell r="C50">
            <v>0.30287123307513802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1</v>
          </cell>
        </row>
        <row r="51">
          <cell r="A51" t="str">
            <v>PTD</v>
          </cell>
          <cell r="B51">
            <v>0.50978933160451001</v>
          </cell>
          <cell r="C51">
            <v>0.22148063714640825</v>
          </cell>
          <cell r="D51">
            <v>0.26873003124908162</v>
          </cell>
          <cell r="E51">
            <v>0.26873003124908162</v>
          </cell>
          <cell r="F51">
            <v>0</v>
          </cell>
          <cell r="G51">
            <v>0</v>
          </cell>
          <cell r="H51">
            <v>1</v>
          </cell>
        </row>
        <row r="52">
          <cell r="A52" t="str">
            <v>REVREQ</v>
          </cell>
          <cell r="B52">
            <v>0.68943708603711984</v>
          </cell>
          <cell r="C52">
            <v>0.12661977371849539</v>
          </cell>
          <cell r="D52">
            <v>0.18394314024439659</v>
          </cell>
          <cell r="E52">
            <v>0.1556837233431935</v>
          </cell>
          <cell r="F52">
            <v>2.4697572147382281E-2</v>
          </cell>
          <cell r="G52">
            <v>3.5618447538208289E-3</v>
          </cell>
          <cell r="H52">
            <v>1.000000000000012</v>
          </cell>
        </row>
        <row r="53">
          <cell r="A53" t="str">
            <v>SCHMA</v>
          </cell>
          <cell r="B53">
            <v>0.52592735793137158</v>
          </cell>
          <cell r="C53">
            <v>0.17749230447050818</v>
          </cell>
          <cell r="D53">
            <v>0.2965803375981203</v>
          </cell>
          <cell r="E53">
            <v>0.2797551697710543</v>
          </cell>
          <cell r="F53">
            <v>1.2090484078880118E-2</v>
          </cell>
          <cell r="G53">
            <v>4.7346837481858691E-3</v>
          </cell>
          <cell r="H53">
            <v>0.99999999999999989</v>
          </cell>
        </row>
        <row r="54">
          <cell r="A54" t="str">
            <v>SCHMAF</v>
          </cell>
          <cell r="B54">
            <v>1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1</v>
          </cell>
        </row>
        <row r="55">
          <cell r="A55" t="str">
            <v>SCHMAP</v>
          </cell>
          <cell r="B55">
            <v>0.43956098409095457</v>
          </cell>
          <cell r="C55">
            <v>7.8689969960154899E-2</v>
          </cell>
          <cell r="D55">
            <v>0.48174904594889062</v>
          </cell>
          <cell r="E55">
            <v>0.34527455396186357</v>
          </cell>
          <cell r="F55">
            <v>0.13647449198702705</v>
          </cell>
          <cell r="G55">
            <v>0</v>
          </cell>
          <cell r="H55">
            <v>1</v>
          </cell>
        </row>
        <row r="56">
          <cell r="A56" t="str">
            <v>SCHMAP-SO</v>
          </cell>
          <cell r="B56">
            <v>0.43281923253404248</v>
          </cell>
          <cell r="C56">
            <v>7.9188139695999277E-2</v>
          </cell>
          <cell r="D56">
            <v>0.48799262776995828</v>
          </cell>
          <cell r="E56">
            <v>0.34951873105478648</v>
          </cell>
          <cell r="F56">
            <v>0.1384738967151718</v>
          </cell>
          <cell r="G56">
            <v>0</v>
          </cell>
          <cell r="H56">
            <v>1</v>
          </cell>
        </row>
        <row r="57">
          <cell r="A57" t="str">
            <v>SCHMAT</v>
          </cell>
          <cell r="B57">
            <v>0.52740517946323806</v>
          </cell>
          <cell r="C57">
            <v>0.17918291866264574</v>
          </cell>
          <cell r="D57">
            <v>0.29341190187411625</v>
          </cell>
          <cell r="E57">
            <v>0.27863406265023533</v>
          </cell>
          <cell r="F57">
            <v>9.9621399452459927E-3</v>
          </cell>
          <cell r="G57">
            <v>4.8156992786349741E-3</v>
          </cell>
          <cell r="H57">
            <v>1</v>
          </cell>
        </row>
        <row r="58">
          <cell r="A58" t="str">
            <v>SCHMAT-GPS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</row>
        <row r="59">
          <cell r="A59" t="str">
            <v>SCHMAT-SE</v>
          </cell>
          <cell r="B59">
            <v>0.99970273171677915</v>
          </cell>
          <cell r="C59">
            <v>3.5571566313406565E-5</v>
          </cell>
          <cell r="D59">
            <v>2.6169671690754479E-4</v>
          </cell>
          <cell r="E59">
            <v>1.8438844242794246E-4</v>
          </cell>
          <cell r="F59">
            <v>7.7308274479602295E-5</v>
          </cell>
          <cell r="G59">
            <v>0</v>
          </cell>
          <cell r="H59">
            <v>1</v>
          </cell>
        </row>
        <row r="60">
          <cell r="A60" t="str">
            <v>SCHMAT-SITUS</v>
          </cell>
          <cell r="B60">
            <v>0.56171083564203561</v>
          </cell>
          <cell r="C60">
            <v>4.5221940914908262E-2</v>
          </cell>
          <cell r="D60">
            <v>0.39306722344305611</v>
          </cell>
          <cell r="E60">
            <v>0.22924058443625531</v>
          </cell>
          <cell r="F60">
            <v>3.5863226649137943E-2</v>
          </cell>
          <cell r="G60">
            <v>0.12796341235766287</v>
          </cell>
          <cell r="H60">
            <v>1</v>
          </cell>
        </row>
        <row r="61">
          <cell r="A61" t="str">
            <v>SCHMAT-SNP</v>
          </cell>
          <cell r="B61">
            <v>0.50786983377167305</v>
          </cell>
          <cell r="C61">
            <v>0.21920008801843979</v>
          </cell>
          <cell r="D61">
            <v>0.27293007820988724</v>
          </cell>
          <cell r="E61">
            <v>0.2726403702431649</v>
          </cell>
          <cell r="F61">
            <v>2.8970796672232258E-4</v>
          </cell>
          <cell r="G61">
            <v>0</v>
          </cell>
          <cell r="H61">
            <v>1</v>
          </cell>
        </row>
        <row r="62">
          <cell r="A62" t="str">
            <v>SCHMAT-SO</v>
          </cell>
          <cell r="B62">
            <v>0.47953534255774422</v>
          </cell>
          <cell r="C62">
            <v>0.16652178797705691</v>
          </cell>
          <cell r="D62">
            <v>0.35394286946519882</v>
          </cell>
          <cell r="E62">
            <v>0.30174104897865572</v>
          </cell>
          <cell r="F62">
            <v>5.2201820486543121E-2</v>
          </cell>
          <cell r="G62">
            <v>0</v>
          </cell>
          <cell r="H62">
            <v>0.99999999999999989</v>
          </cell>
        </row>
        <row r="63">
          <cell r="A63" t="str">
            <v>SCHMD</v>
          </cell>
          <cell r="B63">
            <v>0.58363443343232746</v>
          </cell>
          <cell r="C63">
            <v>0.18373948447688987</v>
          </cell>
          <cell r="D63">
            <v>0.23262608209078267</v>
          </cell>
          <cell r="E63">
            <v>0.21126920683782022</v>
          </cell>
          <cell r="F63">
            <v>5.3105496369128327E-3</v>
          </cell>
          <cell r="G63">
            <v>1.6046325616049614E-2</v>
          </cell>
          <cell r="H63">
            <v>1</v>
          </cell>
        </row>
        <row r="64">
          <cell r="A64" t="str">
            <v>SCHMDF</v>
          </cell>
          <cell r="B64">
            <v>1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1</v>
          </cell>
        </row>
        <row r="65">
          <cell r="A65" t="str">
            <v>SCHMDP</v>
          </cell>
          <cell r="B65">
            <v>0.44350674696753561</v>
          </cell>
          <cell r="C65">
            <v>6.9241309808896062E-2</v>
          </cell>
          <cell r="D65">
            <v>0.48725194322356835</v>
          </cell>
          <cell r="E65">
            <v>0.34464326134131928</v>
          </cell>
          <cell r="F65">
            <v>0.14260868188224907</v>
          </cell>
          <cell r="G65">
            <v>0</v>
          </cell>
          <cell r="H65">
            <v>0.99999999999999989</v>
          </cell>
        </row>
        <row r="66">
          <cell r="A66" t="str">
            <v>SCHMDP-SO</v>
          </cell>
          <cell r="B66">
            <v>0.42712904549402431</v>
          </cell>
          <cell r="C66">
            <v>6.855059317608897E-2</v>
          </cell>
          <cell r="D66">
            <v>0.50432036132988678</v>
          </cell>
          <cell r="E66">
            <v>0.35533822131657783</v>
          </cell>
          <cell r="F66">
            <v>0.14898214001330889</v>
          </cell>
          <cell r="G66">
            <v>0</v>
          </cell>
          <cell r="H66">
            <v>1</v>
          </cell>
        </row>
        <row r="67">
          <cell r="A67" t="str">
            <v>SCHMDT</v>
          </cell>
          <cell r="B67">
            <v>0.58457280955951785</v>
          </cell>
          <cell r="C67">
            <v>0.18450623055274348</v>
          </cell>
          <cell r="D67">
            <v>0.23092095988773861</v>
          </cell>
          <cell r="E67">
            <v>0.21037605694082162</v>
          </cell>
          <cell r="F67">
            <v>4.3911218431825199E-3</v>
          </cell>
          <cell r="G67">
            <v>1.6153781103734471E-2</v>
          </cell>
          <cell r="H67">
            <v>0.99999999999999978</v>
          </cell>
        </row>
        <row r="68">
          <cell r="A68" t="str">
            <v>SCHMDT-GPS</v>
          </cell>
          <cell r="B68">
            <v>0.50790729766261489</v>
          </cell>
          <cell r="C68">
            <v>0.21910781078332736</v>
          </cell>
          <cell r="D68">
            <v>0.27298489155405781</v>
          </cell>
          <cell r="E68">
            <v>0.27253400307169895</v>
          </cell>
          <cell r="F68">
            <v>4.5088848235883444E-4</v>
          </cell>
          <cell r="G68">
            <v>0</v>
          </cell>
          <cell r="H68">
            <v>1</v>
          </cell>
        </row>
        <row r="69">
          <cell r="A69" t="str">
            <v>SCHMDT-SG</v>
          </cell>
          <cell r="B69">
            <v>1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1</v>
          </cell>
        </row>
        <row r="70">
          <cell r="A70" t="str">
            <v>SCHMDT-SITUS</v>
          </cell>
          <cell r="B70">
            <v>0.83446664233208079</v>
          </cell>
          <cell r="C70">
            <v>1.1838611749211416E-2</v>
          </cell>
          <cell r="D70">
            <v>0.15369474591870777</v>
          </cell>
          <cell r="E70">
            <v>6.3316079492887853E-2</v>
          </cell>
          <cell r="F70">
            <v>2.9438266343328669E-2</v>
          </cell>
          <cell r="G70">
            <v>6.0940400082491235E-2</v>
          </cell>
          <cell r="H70">
            <v>0.99999999999999967</v>
          </cell>
        </row>
        <row r="71">
          <cell r="A71" t="str">
            <v>SCHMDT-SNP</v>
          </cell>
          <cell r="B71">
            <v>0.50780249568414171</v>
          </cell>
          <cell r="C71">
            <v>0.2193659483276317</v>
          </cell>
          <cell r="D71">
            <v>0.27283155598822667</v>
          </cell>
          <cell r="E71">
            <v>0.27283155598822667</v>
          </cell>
          <cell r="F71">
            <v>0</v>
          </cell>
          <cell r="G71">
            <v>0</v>
          </cell>
          <cell r="H71">
            <v>1</v>
          </cell>
        </row>
        <row r="72">
          <cell r="A72" t="str">
            <v>SCHMDT-SO</v>
          </cell>
          <cell r="B72">
            <v>0.44777325063596862</v>
          </cell>
          <cell r="C72">
            <v>0.18161323250672493</v>
          </cell>
          <cell r="D72">
            <v>0.37061351685730654</v>
          </cell>
          <cell r="E72">
            <v>0.36596892501547851</v>
          </cell>
          <cell r="F72">
            <v>4.6445918418280508E-3</v>
          </cell>
          <cell r="G72">
            <v>0</v>
          </cell>
          <cell r="H72">
            <v>1</v>
          </cell>
        </row>
        <row r="73">
          <cell r="A73" t="str">
            <v>SIT</v>
          </cell>
          <cell r="B73">
            <v>-1.2761393147128948</v>
          </cell>
          <cell r="C73">
            <v>0.57089262236857008</v>
          </cell>
          <cell r="D73">
            <v>1.7052466923369718</v>
          </cell>
          <cell r="E73">
            <v>1.7442528950100766</v>
          </cell>
          <cell r="F73">
            <v>-6.4400295545277972E-2</v>
          </cell>
          <cell r="G73">
            <v>2.5394092872173184E-2</v>
          </cell>
          <cell r="H73">
            <v>0.99999999999264699</v>
          </cell>
        </row>
        <row r="74">
          <cell r="A74" t="str">
            <v>T</v>
          </cell>
          <cell r="B74">
            <v>0</v>
          </cell>
          <cell r="C74">
            <v>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1</v>
          </cell>
        </row>
        <row r="75">
          <cell r="A75" t="str">
            <v>TAXDEPR</v>
          </cell>
          <cell r="B75">
            <v>0.57747451163818431</v>
          </cell>
          <cell r="C75">
            <v>0.1959065237010699</v>
          </cell>
          <cell r="D75">
            <v>0.2266189646607458</v>
          </cell>
          <cell r="E75">
            <v>0.22210242530333088</v>
          </cell>
          <cell r="F75">
            <v>4.516539357414911E-3</v>
          </cell>
          <cell r="G75">
            <v>0</v>
          </cell>
          <cell r="H75">
            <v>0.99999999999999989</v>
          </cell>
        </row>
        <row r="76">
          <cell r="A76" t="str">
            <v>TD</v>
          </cell>
          <cell r="B76">
            <v>0</v>
          </cell>
          <cell r="C76">
            <v>0.44568683588216201</v>
          </cell>
          <cell r="D76">
            <v>0.55431316411783793</v>
          </cell>
          <cell r="E76">
            <v>0.55431316411783793</v>
          </cell>
          <cell r="F76">
            <v>0</v>
          </cell>
          <cell r="G76">
            <v>0</v>
          </cell>
          <cell r="H76">
            <v>1</v>
          </cell>
        </row>
      </sheetData>
      <sheetData sheetId="22" refreshError="1">
        <row r="11">
          <cell r="A11" t="str">
            <v>FACTOR</v>
          </cell>
          <cell r="B11" t="str">
            <v>SUB</v>
          </cell>
          <cell r="C11" t="str">
            <v>PC</v>
          </cell>
          <cell r="D11" t="str">
            <v>XFMR</v>
          </cell>
          <cell r="E11" t="str">
            <v>METER</v>
          </cell>
          <cell r="F11" t="str">
            <v>SERVICE</v>
          </cell>
          <cell r="G11" t="str">
            <v>TOTAL</v>
          </cell>
        </row>
        <row r="12">
          <cell r="A12" t="str">
            <v>SUBS</v>
          </cell>
          <cell r="B12">
            <v>1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1</v>
          </cell>
        </row>
        <row r="13">
          <cell r="A13" t="str">
            <v>PC</v>
          </cell>
          <cell r="B13">
            <v>0</v>
          </cell>
          <cell r="C13">
            <v>1</v>
          </cell>
          <cell r="D13">
            <v>0</v>
          </cell>
          <cell r="E13">
            <v>0</v>
          </cell>
          <cell r="F13">
            <v>0</v>
          </cell>
          <cell r="G13">
            <v>1</v>
          </cell>
        </row>
        <row r="14">
          <cell r="A14" t="str">
            <v>XFMR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0</v>
          </cell>
          <cell r="G14">
            <v>1</v>
          </cell>
        </row>
        <row r="15">
          <cell r="A15" t="str">
            <v>METR</v>
          </cell>
          <cell r="B15">
            <v>0</v>
          </cell>
          <cell r="C15">
            <v>0</v>
          </cell>
          <cell r="D15">
            <v>0</v>
          </cell>
          <cell r="E15">
            <v>1</v>
          </cell>
          <cell r="F15">
            <v>0</v>
          </cell>
          <cell r="G15">
            <v>1</v>
          </cell>
        </row>
        <row r="16">
          <cell r="A16" t="str">
            <v>SERV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1</v>
          </cell>
          <cell r="G16">
            <v>1</v>
          </cell>
        </row>
        <row r="17">
          <cell r="A17" t="str">
            <v>CUST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A18" t="str">
            <v>MISC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 t="str">
            <v>PLNT</v>
          </cell>
          <cell r="B19">
            <v>0.17928794655401331</v>
          </cell>
          <cell r="C19">
            <v>0.50894097370860392</v>
          </cell>
          <cell r="D19">
            <v>0.1817390583540931</v>
          </cell>
          <cell r="E19">
            <v>3.3923924462052286E-2</v>
          </cell>
          <cell r="F19">
            <v>9.6108096921237493E-2</v>
          </cell>
          <cell r="G19">
            <v>1.0000000000000002</v>
          </cell>
        </row>
        <row r="20">
          <cell r="A20" t="str">
            <v>PLNT2</v>
          </cell>
          <cell r="B20">
            <v>0.26050626655677284</v>
          </cell>
          <cell r="C20">
            <v>0.73949373344322733</v>
          </cell>
          <cell r="D20">
            <v>0</v>
          </cell>
          <cell r="E20">
            <v>0</v>
          </cell>
          <cell r="F20">
            <v>0</v>
          </cell>
          <cell r="G20">
            <v>1.0000000000000002</v>
          </cell>
        </row>
        <row r="21">
          <cell r="A21" t="str">
            <v>DISom</v>
          </cell>
          <cell r="B21">
            <v>0.10247932079409991</v>
          </cell>
          <cell r="C21">
            <v>0.82248520974213024</v>
          </cell>
          <cell r="D21">
            <v>6.0072922448994905E-3</v>
          </cell>
          <cell r="E21">
            <v>6.9028177218870321E-2</v>
          </cell>
          <cell r="F21">
            <v>0</v>
          </cell>
          <cell r="G21">
            <v>1</v>
          </cell>
        </row>
        <row r="22">
          <cell r="A22" t="str">
            <v>INTN</v>
          </cell>
          <cell r="B22">
            <v>0.17928794655401331</v>
          </cell>
          <cell r="C22">
            <v>0.50894097370860392</v>
          </cell>
          <cell r="D22">
            <v>0.1817390583540931</v>
          </cell>
          <cell r="E22">
            <v>3.3923924462052286E-2</v>
          </cell>
          <cell r="F22">
            <v>9.6108096921237479E-2</v>
          </cell>
          <cell r="G22">
            <v>1.0000000000000002</v>
          </cell>
        </row>
        <row r="23">
          <cell r="A23" t="str">
            <v>GENL</v>
          </cell>
          <cell r="B23">
            <v>0.17928794655401334</v>
          </cell>
          <cell r="C23">
            <v>0.50894097370860381</v>
          </cell>
          <cell r="D23">
            <v>0.18173905835409307</v>
          </cell>
          <cell r="E23">
            <v>3.3923924462052286E-2</v>
          </cell>
          <cell r="F23">
            <v>9.6108096921237507E-2</v>
          </cell>
          <cell r="G23">
            <v>1</v>
          </cell>
        </row>
        <row r="24">
          <cell r="A24" t="str">
            <v>ZERO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 t="str">
            <v>DRB</v>
          </cell>
          <cell r="B25">
            <v>0.21179501770106898</v>
          </cell>
          <cell r="C25">
            <v>0.46478503569781732</v>
          </cell>
          <cell r="D25">
            <v>0.19565496795865137</v>
          </cell>
          <cell r="E25">
            <v>3.0166739003265219E-2</v>
          </cell>
          <cell r="F25">
            <v>9.7598239639197559E-2</v>
          </cell>
          <cell r="G25">
            <v>1.0000000000000004</v>
          </cell>
        </row>
      </sheetData>
      <sheetData sheetId="23" refreshError="1"/>
      <sheetData sheetId="24" refreshError="1">
        <row r="14">
          <cell r="A14" t="str">
            <v>A</v>
          </cell>
          <cell r="B14" t="str">
            <v>Direct Assignment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A15" t="str">
            <v>F10</v>
          </cell>
          <cell r="B15" t="str">
            <v xml:space="preserve">Coincident Peak, System </v>
          </cell>
          <cell r="C15">
            <v>1</v>
          </cell>
          <cell r="D15" t="str">
            <v>/</v>
          </cell>
          <cell r="E15">
            <v>0</v>
          </cell>
          <cell r="F15">
            <v>0.41211832256664166</v>
          </cell>
          <cell r="G15">
            <v>0.27512738379881591</v>
          </cell>
          <cell r="H15">
            <v>7.5173056973591668E-2</v>
          </cell>
          <cell r="I15">
            <v>0</v>
          </cell>
          <cell r="J15">
            <v>0.13631379153323206</v>
          </cell>
          <cell r="K15">
            <v>1.3850859666903158E-2</v>
          </cell>
          <cell r="L15">
            <v>1.6328122823383863E-4</v>
          </cell>
          <cell r="M15">
            <v>0</v>
          </cell>
          <cell r="N15">
            <v>7.2688644676086323E-2</v>
          </cell>
          <cell r="O15">
            <v>1.4564659556495305E-2</v>
          </cell>
          <cell r="P15">
            <v>0</v>
          </cell>
          <cell r="Q15">
            <v>1</v>
          </cell>
        </row>
        <row r="16">
          <cell r="A16" t="str">
            <v>F11</v>
          </cell>
          <cell r="B16" t="str">
            <v xml:space="preserve">Coincident Peak, System </v>
          </cell>
          <cell r="C16">
            <v>0.5</v>
          </cell>
          <cell r="D16" t="str">
            <v>/</v>
          </cell>
          <cell r="E16">
            <v>0.5</v>
          </cell>
          <cell r="F16">
            <v>0.35644877894888038</v>
          </cell>
          <cell r="G16">
            <v>0.27473365595527444</v>
          </cell>
          <cell r="H16">
            <v>8.4262633841551582E-2</v>
          </cell>
          <cell r="I16">
            <v>1.9296961340489523E-3</v>
          </cell>
          <cell r="J16">
            <v>0.16762262713359435</v>
          </cell>
          <cell r="K16">
            <v>1.117851489797907E-2</v>
          </cell>
          <cell r="L16">
            <v>2.1024063667596888E-4</v>
          </cell>
          <cell r="M16">
            <v>3.5694042893399318E-4</v>
          </cell>
          <cell r="N16">
            <v>6.8576887052728228E-2</v>
          </cell>
          <cell r="O16">
            <v>1.9093937022519783E-2</v>
          </cell>
          <cell r="P16">
            <v>1.5586087947813222E-2</v>
          </cell>
          <cell r="Q16">
            <v>1</v>
          </cell>
        </row>
        <row r="17">
          <cell r="A17" t="str">
            <v>F12</v>
          </cell>
          <cell r="B17" t="str">
            <v xml:space="preserve">Coincident Peak, System </v>
          </cell>
          <cell r="C17">
            <v>1</v>
          </cell>
          <cell r="D17" t="str">
            <v>/</v>
          </cell>
          <cell r="E17">
            <v>0</v>
          </cell>
          <cell r="F17">
            <v>0.41211832256664166</v>
          </cell>
          <cell r="G17">
            <v>0.27512738379881591</v>
          </cell>
          <cell r="H17">
            <v>7.5173056973591668E-2</v>
          </cell>
          <cell r="I17">
            <v>0</v>
          </cell>
          <cell r="J17">
            <v>0.13631379153323206</v>
          </cell>
          <cell r="K17">
            <v>1.3850859666903158E-2</v>
          </cell>
          <cell r="L17">
            <v>1.6328122823383863E-4</v>
          </cell>
          <cell r="M17">
            <v>0</v>
          </cell>
          <cell r="N17">
            <v>7.2688644676086323E-2</v>
          </cell>
          <cell r="O17">
            <v>1.4564659556495305E-2</v>
          </cell>
          <cell r="P17">
            <v>0</v>
          </cell>
          <cell r="Q17">
            <v>1</v>
          </cell>
        </row>
        <row r="18">
          <cell r="A18" t="str">
            <v>F20</v>
          </cell>
          <cell r="B18" t="str">
            <v>12 Weighted Distribution Peaks</v>
          </cell>
          <cell r="C18">
            <v>0</v>
          </cell>
          <cell r="D18">
            <v>0</v>
          </cell>
          <cell r="E18">
            <v>0</v>
          </cell>
          <cell r="F18">
            <v>0.49164012535987578</v>
          </cell>
          <cell r="G18">
            <v>0.31833765729272945</v>
          </cell>
          <cell r="H18">
            <v>9.0341104180462567E-2</v>
          </cell>
          <cell r="I18">
            <v>8.0690928123709716E-4</v>
          </cell>
          <cell r="J18">
            <v>0</v>
          </cell>
          <cell r="K18">
            <v>1.2017021468444966E-2</v>
          </cell>
          <cell r="L18">
            <v>1.9426455932775339E-4</v>
          </cell>
          <cell r="M18">
            <v>1.4489141046728271E-4</v>
          </cell>
          <cell r="N18">
            <v>8.6518026447455251E-2</v>
          </cell>
          <cell r="O18">
            <v>0</v>
          </cell>
          <cell r="P18">
            <v>0</v>
          </cell>
          <cell r="Q18">
            <v>1</v>
          </cell>
        </row>
        <row r="19">
          <cell r="A19" t="str">
            <v>F21</v>
          </cell>
          <cell r="B19" t="str">
            <v>Transformers      - NCP</v>
          </cell>
          <cell r="C19">
            <v>0</v>
          </cell>
          <cell r="D19">
            <v>0</v>
          </cell>
          <cell r="E19">
            <v>0</v>
          </cell>
          <cell r="F19">
            <v>0.58769899110886759</v>
          </cell>
          <cell r="G19">
            <v>0.2493136908616341</v>
          </cell>
          <cell r="H19">
            <v>6.2904140421850857E-2</v>
          </cell>
          <cell r="I19">
            <v>3.4392196894104661E-3</v>
          </cell>
          <cell r="J19">
            <v>0</v>
          </cell>
          <cell r="K19">
            <v>2.8667733780318675E-2</v>
          </cell>
          <cell r="L19">
            <v>1.1928399899876234E-4</v>
          </cell>
          <cell r="M19">
            <v>7.1129534858342842E-4</v>
          </cell>
          <cell r="N19">
            <v>6.7145644790336065E-2</v>
          </cell>
          <cell r="O19">
            <v>0</v>
          </cell>
          <cell r="P19">
            <v>0</v>
          </cell>
          <cell r="Q19">
            <v>1</v>
          </cell>
        </row>
        <row r="20">
          <cell r="A20" t="str">
            <v>F22</v>
          </cell>
          <cell r="B20" t="str">
            <v>Secondary Lines - NCP</v>
          </cell>
          <cell r="C20">
            <v>0</v>
          </cell>
          <cell r="D20">
            <v>0</v>
          </cell>
          <cell r="E20">
            <v>0</v>
          </cell>
          <cell r="F20">
            <v>0.89746324378432962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0.10253675621567035</v>
          </cell>
          <cell r="O20">
            <v>0</v>
          </cell>
          <cell r="P20">
            <v>0</v>
          </cell>
          <cell r="Q20">
            <v>1</v>
          </cell>
        </row>
        <row r="21">
          <cell r="A21" t="str">
            <v>F30</v>
          </cell>
          <cell r="B21" t="str">
            <v>MWH @ Input</v>
          </cell>
          <cell r="C21">
            <v>0</v>
          </cell>
          <cell r="D21">
            <v>0</v>
          </cell>
          <cell r="E21">
            <v>0</v>
          </cell>
          <cell r="F21">
            <v>0.30077923533111905</v>
          </cell>
          <cell r="G21">
            <v>0.27433992811173291</v>
          </cell>
          <cell r="H21">
            <v>9.3352210709511496E-2</v>
          </cell>
          <cell r="I21">
            <v>3.8593922680979047E-3</v>
          </cell>
          <cell r="J21">
            <v>0.19893146273395665</v>
          </cell>
          <cell r="K21">
            <v>8.5061701290549824E-3</v>
          </cell>
          <cell r="L21">
            <v>2.5720004511809916E-4</v>
          </cell>
          <cell r="M21">
            <v>7.1388085786798635E-4</v>
          </cell>
          <cell r="N21">
            <v>6.4465129429370133E-2</v>
          </cell>
          <cell r="O21">
            <v>2.3623214488544257E-2</v>
          </cell>
          <cell r="P21">
            <v>3.1172175895626444E-2</v>
          </cell>
          <cell r="Q21">
            <v>1</v>
          </cell>
        </row>
        <row r="22">
          <cell r="A22" t="str">
            <v>F40</v>
          </cell>
          <cell r="B22" t="str">
            <v>Average Customers</v>
          </cell>
          <cell r="C22">
            <v>0</v>
          </cell>
          <cell r="D22">
            <v>0</v>
          </cell>
          <cell r="E22">
            <v>0</v>
          </cell>
          <cell r="F22">
            <v>0.86764424087019154</v>
          </cell>
          <cell r="G22">
            <v>1.9169313672045576E-2</v>
          </cell>
          <cell r="H22">
            <v>3.5793324283902526E-4</v>
          </cell>
          <cell r="I22">
            <v>1.1434581171907985E-2</v>
          </cell>
          <cell r="J22">
            <v>1.8318468993781765E-4</v>
          </cell>
          <cell r="K22">
            <v>3.5070226823621666E-3</v>
          </cell>
          <cell r="L22">
            <v>2.986392510959948E-3</v>
          </cell>
          <cell r="M22">
            <v>6.4958255181897181E-4</v>
          </cell>
          <cell r="N22">
            <v>9.4065338283069358E-2</v>
          </cell>
          <cell r="O22">
            <v>1.2051624338014318E-6</v>
          </cell>
          <cell r="P22">
            <v>1.2051624338014318E-6</v>
          </cell>
          <cell r="Q22">
            <v>1</v>
          </cell>
        </row>
        <row r="23">
          <cell r="A23" t="str">
            <v>F41</v>
          </cell>
          <cell r="B23" t="str">
            <v>Weighted Customers Acct 902</v>
          </cell>
          <cell r="C23">
            <v>0</v>
          </cell>
          <cell r="D23">
            <v>0</v>
          </cell>
          <cell r="E23">
            <v>0</v>
          </cell>
          <cell r="F23">
            <v>0.79566753371364696</v>
          </cell>
          <cell r="G23">
            <v>3.6388726640361045E-2</v>
          </cell>
          <cell r="H23">
            <v>1.0759719098602157E-2</v>
          </cell>
          <cell r="I23">
            <v>0</v>
          </cell>
          <cell r="J23">
            <v>7.073988741267136E-3</v>
          </cell>
          <cell r="K23">
            <v>1.5019151719993688E-2</v>
          </cell>
          <cell r="L23">
            <v>3.0399036283347124E-3</v>
          </cell>
          <cell r="M23">
            <v>6.6122197565472555E-4</v>
          </cell>
          <cell r="N23">
            <v>0.13111825438930952</v>
          </cell>
          <cell r="O23">
            <v>1.3575004641506615E-4</v>
          </cell>
          <cell r="P23">
            <v>1.3575004641506615E-4</v>
          </cell>
          <cell r="Q23">
            <v>1</v>
          </cell>
        </row>
        <row r="24">
          <cell r="A24" t="str">
            <v>F42</v>
          </cell>
          <cell r="B24" t="str">
            <v>Weighted Customers Acct 903</v>
          </cell>
          <cell r="C24">
            <v>0</v>
          </cell>
          <cell r="D24">
            <v>0</v>
          </cell>
          <cell r="E24">
            <v>0</v>
          </cell>
          <cell r="F24">
            <v>0.8723608413628593</v>
          </cell>
          <cell r="G24">
            <v>1.9466255169731564E-2</v>
          </cell>
          <cell r="H24">
            <v>3.6347779362569312E-4</v>
          </cell>
          <cell r="I24">
            <v>1.0570312778031523E-2</v>
          </cell>
          <cell r="J24">
            <v>1.359252091134305E-3</v>
          </cell>
          <cell r="K24">
            <v>3.5966089510277095E-3</v>
          </cell>
          <cell r="L24">
            <v>2.7624166909894659E-3</v>
          </cell>
          <cell r="M24">
            <v>6.0086464747510977E-4</v>
          </cell>
          <cell r="N24">
            <v>8.8902085619189386E-2</v>
          </cell>
          <cell r="O24">
            <v>8.9424479679888485E-6</v>
          </cell>
          <cell r="P24">
            <v>8.9424479679888485E-6</v>
          </cell>
          <cell r="Q24">
            <v>1</v>
          </cell>
        </row>
        <row r="25">
          <cell r="A25" t="str">
            <v>F43</v>
          </cell>
          <cell r="B25" t="str">
            <v>Residential Split</v>
          </cell>
          <cell r="C25">
            <v>0</v>
          </cell>
          <cell r="D25">
            <v>0</v>
          </cell>
          <cell r="E25">
            <v>0</v>
          </cell>
          <cell r="F25">
            <v>1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1</v>
          </cell>
        </row>
        <row r="26">
          <cell r="A26" t="str">
            <v>F44</v>
          </cell>
          <cell r="B26" t="str">
            <v>Commercial Split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0.16274202574146615</v>
          </cell>
          <cell r="H26">
            <v>1.9585898153329602E-3</v>
          </cell>
          <cell r="I26">
            <v>0</v>
          </cell>
          <cell r="J26">
            <v>3.0218242865137103E-4</v>
          </cell>
          <cell r="K26">
            <v>0</v>
          </cell>
          <cell r="L26">
            <v>0</v>
          </cell>
          <cell r="M26">
            <v>0</v>
          </cell>
          <cell r="N26">
            <v>0.83499720201454952</v>
          </cell>
          <cell r="O26">
            <v>0</v>
          </cell>
          <cell r="P26">
            <v>0</v>
          </cell>
          <cell r="Q26">
            <v>1</v>
          </cell>
        </row>
        <row r="27">
          <cell r="A27" t="str">
            <v>F45</v>
          </cell>
          <cell r="B27" t="str">
            <v>Industrial / Irrigation Split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0.17100138208317628</v>
          </cell>
          <cell r="H27">
            <v>1.5328558864178917E-2</v>
          </cell>
          <cell r="I27">
            <v>0</v>
          </cell>
          <cell r="J27">
            <v>1.5328558864178917E-2</v>
          </cell>
          <cell r="K27">
            <v>0.36562382208820204</v>
          </cell>
          <cell r="L27">
            <v>0</v>
          </cell>
          <cell r="M27">
            <v>0</v>
          </cell>
          <cell r="N27">
            <v>0.43246639025003142</v>
          </cell>
          <cell r="O27">
            <v>1.2564392511622062E-4</v>
          </cell>
          <cell r="P27">
            <v>1.2564392511622062E-4</v>
          </cell>
          <cell r="Q27">
            <v>1</v>
          </cell>
        </row>
        <row r="28">
          <cell r="A28" t="str">
            <v>F46</v>
          </cell>
          <cell r="B28" t="str">
            <v>Lighting / OSPA  Split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0.75873650539784088</v>
          </cell>
          <cell r="J28">
            <v>0</v>
          </cell>
          <cell r="K28">
            <v>0</v>
          </cell>
          <cell r="L28">
            <v>0.19816073570571771</v>
          </cell>
          <cell r="M28">
            <v>4.3102758896441426E-2</v>
          </cell>
          <cell r="N28">
            <v>0</v>
          </cell>
          <cell r="O28">
            <v>0</v>
          </cell>
          <cell r="P28">
            <v>0</v>
          </cell>
          <cell r="Q28">
            <v>1</v>
          </cell>
        </row>
        <row r="29">
          <cell r="A29" t="str">
            <v>F47</v>
          </cell>
          <cell r="B29" t="str">
            <v>Wtd Customers Acct 902 - irrigation</v>
          </cell>
          <cell r="C29">
            <v>0</v>
          </cell>
          <cell r="D29">
            <v>0</v>
          </cell>
          <cell r="E29">
            <v>0</v>
          </cell>
          <cell r="F29">
            <v>0.80130901755092743</v>
          </cell>
          <cell r="G29">
            <v>3.6646731905754591E-2</v>
          </cell>
          <cell r="H29">
            <v>1.0836008225425181E-2</v>
          </cell>
          <cell r="I29">
            <v>0</v>
          </cell>
          <cell r="J29">
            <v>7.1241451086668465E-3</v>
          </cell>
          <cell r="K29">
            <v>8.0353886529406504E-3</v>
          </cell>
          <cell r="L29">
            <v>3.061457313083037E-3</v>
          </cell>
          <cell r="M29">
            <v>6.6591020651806168E-4</v>
          </cell>
          <cell r="N29">
            <v>0.13204791593960213</v>
          </cell>
          <cell r="O29">
            <v>1.3671254854103111E-4</v>
          </cell>
          <cell r="P29">
            <v>1.3671254854103111E-4</v>
          </cell>
          <cell r="Q29">
            <v>1</v>
          </cell>
        </row>
        <row r="30">
          <cell r="A30" t="str">
            <v>F48</v>
          </cell>
          <cell r="B30" t="str">
            <v>Wtd Customers Acct 903 - irrigation</v>
          </cell>
          <cell r="C30">
            <v>0</v>
          </cell>
          <cell r="D30">
            <v>0</v>
          </cell>
          <cell r="E30">
            <v>0</v>
          </cell>
          <cell r="F30">
            <v>0.8738340698493916</v>
          </cell>
          <cell r="G30">
            <v>1.9499129457849942E-2</v>
          </cell>
          <cell r="H30">
            <v>3.6409162888101555E-4</v>
          </cell>
          <cell r="I30">
            <v>1.0588163746527339E-2</v>
          </cell>
          <cell r="J30">
            <v>1.3615475734692403E-3</v>
          </cell>
          <cell r="K30">
            <v>1.9138994687021907E-3</v>
          </cell>
          <cell r="L30">
            <v>2.7670818143740506E-3</v>
          </cell>
          <cell r="M30">
            <v>6.0187937770283021E-4</v>
          </cell>
          <cell r="N30">
            <v>8.9052221983450891E-2</v>
          </cell>
          <cell r="O30">
            <v>8.9575498254555275E-6</v>
          </cell>
          <cell r="P30">
            <v>8.9575498254555275E-6</v>
          </cell>
          <cell r="Q30">
            <v>1</v>
          </cell>
        </row>
        <row r="31">
          <cell r="A31" t="str">
            <v>F50</v>
          </cell>
          <cell r="B31" t="str">
            <v>Contribution in Aid of Construction</v>
          </cell>
          <cell r="C31">
            <v>0</v>
          </cell>
          <cell r="D31">
            <v>0</v>
          </cell>
          <cell r="E31">
            <v>0</v>
          </cell>
          <cell r="F31">
            <v>0.25323044470455486</v>
          </cell>
          <cell r="G31">
            <v>0.12064853098448039</v>
          </cell>
          <cell r="H31">
            <v>6.0988634673088959E-2</v>
          </cell>
          <cell r="I31">
            <v>2.7396045932713511E-2</v>
          </cell>
          <cell r="J31">
            <v>0.2463709688737688</v>
          </cell>
          <cell r="K31">
            <v>1.3960349071883097E-2</v>
          </cell>
          <cell r="L31">
            <v>1.3209321609023788E-3</v>
          </cell>
          <cell r="M31">
            <v>2.5850381361495357E-3</v>
          </cell>
          <cell r="N31">
            <v>0.27349905546245851</v>
          </cell>
          <cell r="O31">
            <v>0</v>
          </cell>
          <cell r="P31">
            <v>0</v>
          </cell>
          <cell r="Q31">
            <v>1</v>
          </cell>
        </row>
        <row r="32">
          <cell r="A32" t="str">
            <v>F51</v>
          </cell>
          <cell r="B32" t="str">
            <v>Security Deposits</v>
          </cell>
          <cell r="C32">
            <v>0</v>
          </cell>
          <cell r="D32">
            <v>0</v>
          </cell>
          <cell r="E32">
            <v>0</v>
          </cell>
          <cell r="F32">
            <v>0.19648367727022512</v>
          </cell>
          <cell r="G32">
            <v>2.8116419775727201E-2</v>
          </cell>
          <cell r="H32">
            <v>6.7219642612959984E-2</v>
          </cell>
          <cell r="I32">
            <v>5.4818919966663515E-4</v>
          </cell>
          <cell r="J32">
            <v>0.38706334466450776</v>
          </cell>
          <cell r="K32">
            <v>5.0861469570849874E-3</v>
          </cell>
          <cell r="L32">
            <v>0</v>
          </cell>
          <cell r="M32">
            <v>7.6222080042635581E-5</v>
          </cell>
          <cell r="N32">
            <v>0.27399673068254282</v>
          </cell>
          <cell r="O32">
            <v>0</v>
          </cell>
          <cell r="P32">
            <v>4.1409626757242891E-2</v>
          </cell>
          <cell r="Q32">
            <v>1</v>
          </cell>
        </row>
        <row r="33">
          <cell r="A33" t="str">
            <v>F60</v>
          </cell>
          <cell r="B33" t="str">
            <v>Meters</v>
          </cell>
          <cell r="C33">
            <v>0</v>
          </cell>
          <cell r="D33">
            <v>0</v>
          </cell>
          <cell r="E33">
            <v>0</v>
          </cell>
          <cell r="F33">
            <v>0.70881158058379934</v>
          </cell>
          <cell r="G33">
            <v>0.10567524530241849</v>
          </cell>
          <cell r="H33">
            <v>1.4549237279013401E-2</v>
          </cell>
          <cell r="I33">
            <v>0</v>
          </cell>
          <cell r="J33">
            <v>3.9289776562640356E-2</v>
          </cell>
          <cell r="K33">
            <v>9.8558266872212086E-3</v>
          </cell>
          <cell r="L33">
            <v>2.3829789317951705E-3</v>
          </cell>
          <cell r="M33">
            <v>5.1833157555996646E-4</v>
          </cell>
          <cell r="N33">
            <v>0.11311435670179797</v>
          </cell>
          <cell r="O33">
            <v>2.9013331878770489E-3</v>
          </cell>
          <cell r="P33">
            <v>2.9013331878770489E-3</v>
          </cell>
          <cell r="Q33">
            <v>1</v>
          </cell>
        </row>
        <row r="34">
          <cell r="A34" t="str">
            <v>F70</v>
          </cell>
          <cell r="B34" t="str">
            <v>Services</v>
          </cell>
          <cell r="C34">
            <v>0</v>
          </cell>
          <cell r="D34">
            <v>0</v>
          </cell>
          <cell r="E34">
            <v>0</v>
          </cell>
          <cell r="F34">
            <v>0.8042474854852234</v>
          </cell>
          <cell r="G34">
            <v>7.3318708977329894E-2</v>
          </cell>
          <cell r="H34">
            <v>7.3419809105201321E-3</v>
          </cell>
          <cell r="I34">
            <v>0</v>
          </cell>
          <cell r="J34">
            <v>0</v>
          </cell>
          <cell r="K34">
            <v>0</v>
          </cell>
          <cell r="L34">
            <v>3.0279824670523792E-3</v>
          </cell>
          <cell r="M34">
            <v>6.58628954697834E-4</v>
          </cell>
          <cell r="N34">
            <v>0.11140521320517636</v>
          </cell>
          <cell r="O34">
            <v>0</v>
          </cell>
          <cell r="P34">
            <v>0</v>
          </cell>
          <cell r="Q34">
            <v>1</v>
          </cell>
        </row>
        <row r="35">
          <cell r="A35" t="str">
            <v>F80</v>
          </cell>
          <cell r="B35" t="str">
            <v>Uncollectables</v>
          </cell>
          <cell r="C35">
            <v>0</v>
          </cell>
          <cell r="D35">
            <v>0</v>
          </cell>
          <cell r="E35">
            <v>0</v>
          </cell>
          <cell r="F35">
            <v>0.93230947832260325</v>
          </cell>
          <cell r="G35">
            <v>3.2569275136414985E-2</v>
          </cell>
          <cell r="H35">
            <v>9.7045431342324146E-3</v>
          </cell>
          <cell r="I35">
            <v>0</v>
          </cell>
          <cell r="J35">
            <v>1.5721100693143388E-2</v>
          </cell>
          <cell r="K35">
            <v>7.9045864916509436E-4</v>
          </cell>
          <cell r="L35">
            <v>0</v>
          </cell>
          <cell r="M35">
            <v>0</v>
          </cell>
          <cell r="N35">
            <v>8.9051440644407186E-3</v>
          </cell>
          <cell r="O35">
            <v>0</v>
          </cell>
          <cell r="P35">
            <v>0</v>
          </cell>
          <cell r="Q35">
            <v>1</v>
          </cell>
        </row>
        <row r="36">
          <cell r="A36" t="str">
            <v>F85</v>
          </cell>
          <cell r="B36" t="str">
            <v>Firm Sales - Scaled</v>
          </cell>
          <cell r="C36">
            <v>0</v>
          </cell>
          <cell r="D36">
            <v>0</v>
          </cell>
          <cell r="E36">
            <v>0</v>
          </cell>
          <cell r="F36" t="e">
            <v>#DIV/0!</v>
          </cell>
          <cell r="G36" t="e">
            <v>#DIV/0!</v>
          </cell>
          <cell r="H36" t="e">
            <v>#DIV/0!</v>
          </cell>
          <cell r="I36" t="e">
            <v>#DIV/0!</v>
          </cell>
          <cell r="J36" t="e">
            <v>#DIV/0!</v>
          </cell>
          <cell r="K36" t="e">
            <v>#DIV/0!</v>
          </cell>
          <cell r="L36" t="e">
            <v>#DIV/0!</v>
          </cell>
          <cell r="M36" t="e">
            <v>#DIV/0!</v>
          </cell>
          <cell r="N36" t="e">
            <v>#DIV/0!</v>
          </cell>
          <cell r="O36" t="e">
            <v>#DIV/0!</v>
          </cell>
          <cell r="P36" t="e">
            <v>#DIV/0!</v>
          </cell>
          <cell r="Q36" t="e">
            <v>#DIV/0!</v>
          </cell>
        </row>
        <row r="37">
          <cell r="A37" t="str">
            <v>F86</v>
          </cell>
          <cell r="B37" t="str">
            <v>Non Firm Sales - Utah Share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1</v>
          </cell>
        </row>
        <row r="38">
          <cell r="A38" t="str">
            <v>F87</v>
          </cell>
          <cell r="B38" t="str">
            <v>Firm Purchases (Non-Seasonal) - Scaled</v>
          </cell>
          <cell r="C38">
            <v>0</v>
          </cell>
          <cell r="D38">
            <v>0</v>
          </cell>
          <cell r="E38">
            <v>0</v>
          </cell>
          <cell r="F38" t="e">
            <v>#DIV/0!</v>
          </cell>
          <cell r="G38" t="e">
            <v>#DIV/0!</v>
          </cell>
          <cell r="H38" t="e">
            <v>#DIV/0!</v>
          </cell>
          <cell r="I38" t="e">
            <v>#DIV/0!</v>
          </cell>
          <cell r="J38" t="e">
            <v>#DIV/0!</v>
          </cell>
          <cell r="K38" t="e">
            <v>#DIV/0!</v>
          </cell>
          <cell r="L38" t="e">
            <v>#DIV/0!</v>
          </cell>
          <cell r="M38" t="e">
            <v>#DIV/0!</v>
          </cell>
          <cell r="N38" t="e">
            <v>#DIV/0!</v>
          </cell>
          <cell r="O38" t="e">
            <v>#DIV/0!</v>
          </cell>
          <cell r="P38" t="e">
            <v>#DIV/0!</v>
          </cell>
          <cell r="Q38" t="e">
            <v>#DIV/0!</v>
          </cell>
        </row>
        <row r="39">
          <cell r="A39" t="str">
            <v>F88</v>
          </cell>
          <cell r="B39" t="str">
            <v>Seasonal Purchases - Scaled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1</v>
          </cell>
        </row>
        <row r="40">
          <cell r="A40" t="str">
            <v>F89</v>
          </cell>
          <cell r="B40" t="str">
            <v>Non firm Purchases - Scaled</v>
          </cell>
          <cell r="C40">
            <v>0</v>
          </cell>
          <cell r="D40">
            <v>0</v>
          </cell>
          <cell r="E40">
            <v>0</v>
          </cell>
          <cell r="F40" t="e">
            <v>#DIV/0!</v>
          </cell>
          <cell r="G40" t="e">
            <v>#DIV/0!</v>
          </cell>
          <cell r="H40" t="e">
            <v>#DIV/0!</v>
          </cell>
          <cell r="I40" t="e">
            <v>#DIV/0!</v>
          </cell>
          <cell r="J40" t="e">
            <v>#DIV/0!</v>
          </cell>
          <cell r="K40" t="e">
            <v>#DIV/0!</v>
          </cell>
          <cell r="L40" t="e">
            <v>#DIV/0!</v>
          </cell>
          <cell r="M40" t="e">
            <v>#DIV/0!</v>
          </cell>
          <cell r="N40" t="e">
            <v>#DIV/0!</v>
          </cell>
          <cell r="O40" t="e">
            <v>#DIV/0!</v>
          </cell>
          <cell r="P40" t="e">
            <v>#DIV/0!</v>
          </cell>
          <cell r="Q40" t="e">
            <v>#DIV/0!</v>
          </cell>
        </row>
        <row r="41">
          <cell r="A41" t="str">
            <v>F90</v>
          </cell>
          <cell r="B41" t="str">
            <v>Coal (Non-Seasonal) - Scaled</v>
          </cell>
          <cell r="C41">
            <v>0</v>
          </cell>
          <cell r="D41">
            <v>0</v>
          </cell>
          <cell r="E41">
            <v>0</v>
          </cell>
          <cell r="F41" t="e">
            <v>#DIV/0!</v>
          </cell>
          <cell r="G41" t="e">
            <v>#DIV/0!</v>
          </cell>
          <cell r="H41" t="e">
            <v>#DIV/0!</v>
          </cell>
          <cell r="I41" t="e">
            <v>#DIV/0!</v>
          </cell>
          <cell r="J41" t="e">
            <v>#DIV/0!</v>
          </cell>
          <cell r="K41" t="e">
            <v>#DIV/0!</v>
          </cell>
          <cell r="L41" t="e">
            <v>#DIV/0!</v>
          </cell>
          <cell r="M41" t="e">
            <v>#DIV/0!</v>
          </cell>
          <cell r="N41" t="e">
            <v>#DIV/0!</v>
          </cell>
          <cell r="O41" t="e">
            <v>#DIV/0!</v>
          </cell>
          <cell r="P41" t="e">
            <v>#DIV/0!</v>
          </cell>
          <cell r="Q41" t="e">
            <v>#DIV/0!</v>
          </cell>
        </row>
        <row r="42">
          <cell r="A42" t="str">
            <v>F91</v>
          </cell>
          <cell r="B42" t="str">
            <v>Seasonal Cholla Coal - Scaled</v>
          </cell>
          <cell r="C42">
            <v>0</v>
          </cell>
          <cell r="D42">
            <v>0</v>
          </cell>
          <cell r="E42">
            <v>0</v>
          </cell>
          <cell r="F42">
            <v>0.30101360459864346</v>
          </cell>
          <cell r="G42">
            <v>0.2745541378526275</v>
          </cell>
          <cell r="H42">
            <v>9.336199624871358E-2</v>
          </cell>
          <cell r="I42">
            <v>3.8620350311723587E-3</v>
          </cell>
          <cell r="J42">
            <v>0.19865678486233318</v>
          </cell>
          <cell r="K42">
            <v>8.2967805396901208E-3</v>
          </cell>
          <cell r="L42">
            <v>2.5734366680461331E-4</v>
          </cell>
          <cell r="M42">
            <v>7.1582550693575781E-4</v>
          </cell>
          <cell r="N42">
            <v>6.4495439340537059E-2</v>
          </cell>
          <cell r="O42">
            <v>2.357400186540495E-2</v>
          </cell>
          <cell r="P42">
            <v>3.1212050487137585E-2</v>
          </cell>
          <cell r="Q42">
            <v>1</v>
          </cell>
        </row>
        <row r="43">
          <cell r="A43" t="str">
            <v>F92</v>
          </cell>
          <cell r="B43" t="str">
            <v>Gas (Non-Seasonal) - Scaled</v>
          </cell>
          <cell r="C43">
            <v>0</v>
          </cell>
          <cell r="D43">
            <v>0</v>
          </cell>
          <cell r="E43">
            <v>0</v>
          </cell>
          <cell r="F43" t="e">
            <v>#DIV/0!</v>
          </cell>
          <cell r="G43" t="e">
            <v>#DIV/0!</v>
          </cell>
          <cell r="H43" t="e">
            <v>#DIV/0!</v>
          </cell>
          <cell r="I43" t="e">
            <v>#DIV/0!</v>
          </cell>
          <cell r="J43" t="e">
            <v>#DIV/0!</v>
          </cell>
          <cell r="K43" t="e">
            <v>#DIV/0!</v>
          </cell>
          <cell r="L43" t="e">
            <v>#DIV/0!</v>
          </cell>
          <cell r="M43" t="e">
            <v>#DIV/0!</v>
          </cell>
          <cell r="N43" t="e">
            <v>#DIV/0!</v>
          </cell>
          <cell r="O43" t="e">
            <v>#DIV/0!</v>
          </cell>
          <cell r="P43" t="e">
            <v>#DIV/0!</v>
          </cell>
          <cell r="Q43" t="e">
            <v>#DIV/0!</v>
          </cell>
        </row>
        <row r="44">
          <cell r="A44" t="str">
            <v>F93</v>
          </cell>
          <cell r="B44" t="str">
            <v>Seasonal CT Gas - Scaled</v>
          </cell>
          <cell r="C44">
            <v>0</v>
          </cell>
          <cell r="D44">
            <v>0</v>
          </cell>
          <cell r="E44">
            <v>0</v>
          </cell>
          <cell r="F44">
            <v>0.29996062721168415</v>
          </cell>
          <cell r="G44">
            <v>0.27483717935372259</v>
          </cell>
          <cell r="H44">
            <v>9.352187773184481E-2</v>
          </cell>
          <cell r="I44">
            <v>3.856106619042024E-3</v>
          </cell>
          <cell r="J44">
            <v>0.19866893964910762</v>
          </cell>
          <cell r="K44">
            <v>8.879767805005748E-3</v>
          </cell>
          <cell r="L44">
            <v>2.5647705928289984E-4</v>
          </cell>
          <cell r="M44">
            <v>7.1750499373592503E-4</v>
          </cell>
          <cell r="N44">
            <v>6.4344803082258178E-2</v>
          </cell>
          <cell r="O44">
            <v>2.3627892852760447E-2</v>
          </cell>
          <cell r="P44">
            <v>3.1328823641555752E-2</v>
          </cell>
          <cell r="Q44">
            <v>1</v>
          </cell>
        </row>
        <row r="45">
          <cell r="A45" t="str">
            <v>F94</v>
          </cell>
          <cell r="B45" t="str">
            <v>Other Generation - Scaled</v>
          </cell>
          <cell r="C45">
            <v>0</v>
          </cell>
          <cell r="D45">
            <v>0</v>
          </cell>
          <cell r="E45">
            <v>0</v>
          </cell>
          <cell r="F45" t="e">
            <v>#DIV/0!</v>
          </cell>
          <cell r="G45" t="e">
            <v>#DIV/0!</v>
          </cell>
          <cell r="H45" t="e">
            <v>#DIV/0!</v>
          </cell>
          <cell r="I45" t="e">
            <v>#DIV/0!</v>
          </cell>
          <cell r="J45" t="e">
            <v>#DIV/0!</v>
          </cell>
          <cell r="K45" t="e">
            <v>#DIV/0!</v>
          </cell>
          <cell r="L45" t="e">
            <v>#DIV/0!</v>
          </cell>
          <cell r="M45" t="e">
            <v>#DIV/0!</v>
          </cell>
          <cell r="N45" t="e">
            <v>#DIV/0!</v>
          </cell>
          <cell r="O45" t="e">
            <v>#DIV/0!</v>
          </cell>
          <cell r="P45" t="e">
            <v>#DIV/0!</v>
          </cell>
          <cell r="Q45" t="e">
            <v>#DIV/0!</v>
          </cell>
        </row>
        <row r="46">
          <cell r="A46" t="str">
            <v>F95</v>
          </cell>
          <cell r="B46" t="str">
            <v>Firm Wheeling - Scaled</v>
          </cell>
          <cell r="C46">
            <v>0</v>
          </cell>
          <cell r="D46">
            <v>0</v>
          </cell>
          <cell r="E46">
            <v>0</v>
          </cell>
          <cell r="F46" t="e">
            <v>#DIV/0!</v>
          </cell>
          <cell r="G46" t="e">
            <v>#DIV/0!</v>
          </cell>
          <cell r="H46" t="e">
            <v>#DIV/0!</v>
          </cell>
          <cell r="I46" t="e">
            <v>#DIV/0!</v>
          </cell>
          <cell r="J46" t="e">
            <v>#DIV/0!</v>
          </cell>
          <cell r="K46" t="e">
            <v>#DIV/0!</v>
          </cell>
          <cell r="L46" t="e">
            <v>#DIV/0!</v>
          </cell>
          <cell r="M46" t="e">
            <v>#DIV/0!</v>
          </cell>
          <cell r="N46" t="e">
            <v>#DIV/0!</v>
          </cell>
          <cell r="O46" t="e">
            <v>#DIV/0!</v>
          </cell>
          <cell r="P46" t="e">
            <v>#DIV/0!</v>
          </cell>
          <cell r="Q46" t="e">
            <v>#DIV/0!</v>
          </cell>
        </row>
        <row r="47">
          <cell r="A47" t="str">
            <v>F96</v>
          </cell>
          <cell r="B47" t="str">
            <v>Non-Firm Wheeling - Scaled</v>
          </cell>
          <cell r="C47">
            <v>0</v>
          </cell>
          <cell r="D47">
            <v>0</v>
          </cell>
          <cell r="E47">
            <v>0</v>
          </cell>
          <cell r="F47" t="e">
            <v>#DIV/0!</v>
          </cell>
          <cell r="G47" t="e">
            <v>#DIV/0!</v>
          </cell>
          <cell r="H47" t="e">
            <v>#DIV/0!</v>
          </cell>
          <cell r="I47" t="e">
            <v>#DIV/0!</v>
          </cell>
          <cell r="J47" t="e">
            <v>#DIV/0!</v>
          </cell>
          <cell r="K47" t="e">
            <v>#DIV/0!</v>
          </cell>
          <cell r="L47" t="e">
            <v>#DIV/0!</v>
          </cell>
          <cell r="M47" t="e">
            <v>#DIV/0!</v>
          </cell>
          <cell r="N47" t="e">
            <v>#DIV/0!</v>
          </cell>
          <cell r="O47" t="e">
            <v>#DIV/0!</v>
          </cell>
          <cell r="P47" t="e">
            <v>#DIV/0!</v>
          </cell>
          <cell r="Q47" t="e">
            <v>#DIV/0!</v>
          </cell>
        </row>
        <row r="48">
          <cell r="A48" t="str">
            <v>F101</v>
          </cell>
          <cell r="B48" t="str">
            <v>Rate Base</v>
          </cell>
          <cell r="C48">
            <v>0</v>
          </cell>
          <cell r="D48">
            <v>0</v>
          </cell>
          <cell r="E48">
            <v>0</v>
          </cell>
          <cell r="F48">
            <v>0.45378817176052955</v>
          </cell>
          <cell r="G48">
            <v>0.264573102971011</v>
          </cell>
          <cell r="H48">
            <v>7.2681998782379645E-2</v>
          </cell>
          <cell r="I48">
            <v>2.8922572459532917E-3</v>
          </cell>
          <cell r="J48">
            <v>0.10472807285348248</v>
          </cell>
          <cell r="K48">
            <v>1.3242015692012769E-2</v>
          </cell>
          <cell r="L48">
            <v>2.5651895696860463E-4</v>
          </cell>
          <cell r="M48">
            <v>1.0409663140361493E-4</v>
          </cell>
          <cell r="N48">
            <v>7.5097713515809489E-2</v>
          </cell>
          <cell r="O48">
            <v>1.134948424990017E-2</v>
          </cell>
          <cell r="P48">
            <v>1.2865673405494916E-3</v>
          </cell>
          <cell r="Q48">
            <v>1</v>
          </cell>
        </row>
        <row r="49">
          <cell r="A49" t="str">
            <v>F101G</v>
          </cell>
          <cell r="B49" t="str">
            <v>Generation Rate Base</v>
          </cell>
          <cell r="C49">
            <v>0</v>
          </cell>
          <cell r="D49">
            <v>0</v>
          </cell>
          <cell r="E49">
            <v>0</v>
          </cell>
          <cell r="F49">
            <v>0.40299205757185619</v>
          </cell>
          <cell r="G49">
            <v>0.27510269192675446</v>
          </cell>
          <cell r="H49">
            <v>7.6679676681942879E-2</v>
          </cell>
          <cell r="I49">
            <v>3.1487783596122182E-4</v>
          </cell>
          <cell r="J49">
            <v>0.14141584941172713</v>
          </cell>
          <cell r="K49">
            <v>1.339812310191282E-2</v>
          </cell>
          <cell r="L49">
            <v>1.7093553851278784E-4</v>
          </cell>
          <cell r="M49">
            <v>5.8420956383830169E-5</v>
          </cell>
          <cell r="N49">
            <v>7.2018224837593944E-2</v>
          </cell>
          <cell r="O49">
            <v>1.5302267165017725E-2</v>
          </cell>
          <cell r="P49">
            <v>2.546874972337361E-3</v>
          </cell>
          <cell r="Q49">
            <v>1</v>
          </cell>
        </row>
        <row r="50">
          <cell r="A50" t="str">
            <v>F101T</v>
          </cell>
          <cell r="B50" t="str">
            <v>Transmission Rate Base</v>
          </cell>
          <cell r="C50">
            <v>0</v>
          </cell>
          <cell r="D50">
            <v>0</v>
          </cell>
          <cell r="E50">
            <v>0</v>
          </cell>
          <cell r="F50">
            <v>0.4105134846028759</v>
          </cell>
          <cell r="G50">
            <v>0.27449795539884803</v>
          </cell>
          <cell r="H50">
            <v>7.4921751694764491E-2</v>
          </cell>
          <cell r="I50">
            <v>-1.1942446951881677E-4</v>
          </cell>
          <cell r="J50">
            <v>0.14010322989934965</v>
          </cell>
          <cell r="K50">
            <v>1.3754228314403004E-2</v>
          </cell>
          <cell r="L50">
            <v>1.5724137219551822E-4</v>
          </cell>
          <cell r="M50">
            <v>-1.0382211601644794E-5</v>
          </cell>
          <cell r="N50">
            <v>7.1360850837823037E-2</v>
          </cell>
          <cell r="O50">
            <v>1.4747876359320717E-2</v>
          </cell>
          <cell r="P50">
            <v>7.3188201540267742E-5</v>
          </cell>
          <cell r="Q50">
            <v>1</v>
          </cell>
        </row>
        <row r="51">
          <cell r="A51" t="str">
            <v>F101D</v>
          </cell>
          <cell r="B51" t="str">
            <v>Distribution Rate Base</v>
          </cell>
          <cell r="C51">
            <v>0</v>
          </cell>
          <cell r="D51">
            <v>0</v>
          </cell>
          <cell r="E51">
            <v>0</v>
          </cell>
          <cell r="F51">
            <v>0.59190080695585179</v>
          </cell>
          <cell r="G51">
            <v>0.23354058800748179</v>
          </cell>
          <cell r="H51">
            <v>6.2880275045593195E-2</v>
          </cell>
          <cell r="I51">
            <v>1.0823812797558169E-2</v>
          </cell>
          <cell r="J51">
            <v>7.2561264575782703E-4</v>
          </cell>
          <cell r="K51">
            <v>1.2475553228536541E-2</v>
          </cell>
          <cell r="L51">
            <v>4.999613576597518E-4</v>
          </cell>
          <cell r="M51">
            <v>2.9474096053520133E-4</v>
          </cell>
          <cell r="N51">
            <v>8.6676937109290822E-2</v>
          </cell>
          <cell r="O51">
            <v>9.1138490348559981E-5</v>
          </cell>
          <cell r="P51">
            <v>9.0573401386521732E-5</v>
          </cell>
          <cell r="Q51">
            <v>1</v>
          </cell>
        </row>
        <row r="52">
          <cell r="A52" t="str">
            <v>F101R</v>
          </cell>
          <cell r="B52" t="str">
            <v>Retail Rate Base</v>
          </cell>
          <cell r="C52">
            <v>0</v>
          </cell>
          <cell r="D52">
            <v>0</v>
          </cell>
          <cell r="E52">
            <v>0</v>
          </cell>
          <cell r="F52">
            <v>-2.9111170386286092</v>
          </cell>
          <cell r="G52">
            <v>5.8881018376450149E-2</v>
          </cell>
          <cell r="H52">
            <v>0.36961522180050771</v>
          </cell>
          <cell r="I52">
            <v>-3.9721071552115982E-2</v>
          </cell>
          <cell r="J52">
            <v>2.1595541023237761</v>
          </cell>
          <cell r="K52">
            <v>1.3995730007269305E-2</v>
          </cell>
          <cell r="L52">
            <v>-1.2200181864581725E-2</v>
          </cell>
          <cell r="M52">
            <v>-2.226599254197382E-3</v>
          </cell>
          <cell r="N52">
            <v>1.1311331890346923</v>
          </cell>
          <cell r="O52">
            <v>-9.8199655958833705E-5</v>
          </cell>
          <cell r="P52">
            <v>0.23218382941276469</v>
          </cell>
          <cell r="Q52">
            <v>1</v>
          </cell>
        </row>
        <row r="53">
          <cell r="A53" t="str">
            <v>F101M</v>
          </cell>
          <cell r="B53" t="str">
            <v>Misc Rate Base</v>
          </cell>
          <cell r="C53">
            <v>0</v>
          </cell>
          <cell r="D53">
            <v>0</v>
          </cell>
          <cell r="E53">
            <v>0</v>
          </cell>
          <cell r="F53">
            <v>0.41482254593334705</v>
          </cell>
          <cell r="G53">
            <v>0.26822268075141104</v>
          </cell>
          <cell r="H53">
            <v>7.7134888399055634E-2</v>
          </cell>
          <cell r="I53">
            <v>3.2790339417739459E-3</v>
          </cell>
          <cell r="J53">
            <v>0.12960220153720126</v>
          </cell>
          <cell r="K53">
            <v>1.2422703218888975E-2</v>
          </cell>
          <cell r="L53">
            <v>2.3321571597314814E-4</v>
          </cell>
          <cell r="M53">
            <v>1.9690790417674302E-4</v>
          </cell>
          <cell r="N53">
            <v>7.3067822266258034E-2</v>
          </cell>
          <cell r="O53">
            <v>1.4305662361442734E-2</v>
          </cell>
          <cell r="P53">
            <v>6.7123379704712525E-3</v>
          </cell>
          <cell r="Q53">
            <v>1</v>
          </cell>
        </row>
        <row r="54">
          <cell r="A54" t="str">
            <v>F102</v>
          </cell>
          <cell r="B54" t="str">
            <v>SGP - System Gross Plant</v>
          </cell>
          <cell r="C54">
            <v>0</v>
          </cell>
          <cell r="D54">
            <v>0</v>
          </cell>
          <cell r="E54">
            <v>0</v>
          </cell>
          <cell r="F54">
            <v>0.45881007819751091</v>
          </cell>
          <cell r="G54">
            <v>0.26331633760026024</v>
          </cell>
          <cell r="H54">
            <v>7.1763778244284093E-2</v>
          </cell>
          <cell r="I54">
            <v>4.295826988012565E-3</v>
          </cell>
          <cell r="J54">
            <v>0.10095192275591902</v>
          </cell>
          <cell r="K54">
            <v>1.3360260905088728E-2</v>
          </cell>
          <cell r="L54">
            <v>2.5052857916604989E-4</v>
          </cell>
          <cell r="M54">
            <v>7.6315449556702279E-5</v>
          </cell>
          <cell r="N54">
            <v>7.64519649695031E-2</v>
          </cell>
          <cell r="O54">
            <v>1.0697459618593331E-2</v>
          </cell>
          <cell r="P54">
            <v>2.5526692105047385E-5</v>
          </cell>
          <cell r="Q54">
            <v>1</v>
          </cell>
        </row>
        <row r="55">
          <cell r="A55" t="str">
            <v>F102G</v>
          </cell>
          <cell r="B55" t="str">
            <v>SGGP - System Gross Generation Plant</v>
          </cell>
          <cell r="C55">
            <v>0</v>
          </cell>
          <cell r="D55">
            <v>0</v>
          </cell>
          <cell r="E55">
            <v>0</v>
          </cell>
          <cell r="F55">
            <v>0.4121183225666416</v>
          </cell>
          <cell r="G55">
            <v>0.27512738379881596</v>
          </cell>
          <cell r="H55">
            <v>7.5173056973591668E-2</v>
          </cell>
          <cell r="I55">
            <v>0</v>
          </cell>
          <cell r="J55">
            <v>0.13631379153323206</v>
          </cell>
          <cell r="K55">
            <v>1.3850859666903158E-2</v>
          </cell>
          <cell r="L55">
            <v>1.6328122823383863E-4</v>
          </cell>
          <cell r="M55">
            <v>0</v>
          </cell>
          <cell r="N55">
            <v>7.2688644676086323E-2</v>
          </cell>
          <cell r="O55">
            <v>1.4564659556495304E-2</v>
          </cell>
          <cell r="P55">
            <v>0</v>
          </cell>
          <cell r="Q55">
            <v>1</v>
          </cell>
        </row>
        <row r="56">
          <cell r="A56" t="str">
            <v>F102T</v>
          </cell>
          <cell r="B56" t="str">
            <v>SGTP - System Gross Transmission Plant</v>
          </cell>
          <cell r="C56">
            <v>0</v>
          </cell>
          <cell r="D56">
            <v>0</v>
          </cell>
          <cell r="E56">
            <v>0</v>
          </cell>
          <cell r="F56">
            <v>0.41004683155212651</v>
          </cell>
          <cell r="G56">
            <v>0.27374447051353196</v>
          </cell>
          <cell r="H56">
            <v>7.479520356711214E-2</v>
          </cell>
          <cell r="I56">
            <v>0</v>
          </cell>
          <cell r="J56">
            <v>0.14048597972129503</v>
          </cell>
          <cell r="K56">
            <v>1.3781239051239654E-2</v>
          </cell>
          <cell r="L56">
            <v>1.6246050375107624E-4</v>
          </cell>
          <cell r="M56">
            <v>0</v>
          </cell>
          <cell r="N56">
            <v>7.2323279036999866E-2</v>
          </cell>
          <cell r="O56">
            <v>1.4660536053943535E-2</v>
          </cell>
          <cell r="P56">
            <v>0</v>
          </cell>
          <cell r="Q56">
            <v>1</v>
          </cell>
        </row>
        <row r="57">
          <cell r="A57" t="str">
            <v>F102D</v>
          </cell>
          <cell r="B57" t="str">
            <v>SGDP - System Gross Distribution Plant</v>
          </cell>
          <cell r="C57">
            <v>0</v>
          </cell>
          <cell r="D57">
            <v>0</v>
          </cell>
          <cell r="E57">
            <v>0</v>
          </cell>
          <cell r="F57">
            <v>0.58757526930775283</v>
          </cell>
          <cell r="G57">
            <v>0.23231580211761113</v>
          </cell>
          <cell r="H57">
            <v>6.2797843453037627E-2</v>
          </cell>
          <cell r="I57">
            <v>1.5985660285324901E-2</v>
          </cell>
          <cell r="J57">
            <v>1.2863533759124863E-3</v>
          </cell>
          <cell r="K57">
            <v>1.2082619841640331E-2</v>
          </cell>
          <cell r="L57">
            <v>4.8862307822059524E-4</v>
          </cell>
          <cell r="M57">
            <v>2.8398556425562535E-4</v>
          </cell>
          <cell r="N57">
            <v>8.6993862779491685E-2</v>
          </cell>
          <cell r="O57">
            <v>9.4990098376415165E-5</v>
          </cell>
          <cell r="P57">
            <v>9.4990098376415165E-5</v>
          </cell>
          <cell r="Q57">
            <v>1</v>
          </cell>
        </row>
        <row r="58">
          <cell r="A58" t="str">
            <v>F102R</v>
          </cell>
          <cell r="B58" t="str">
            <v>SGTP - System Gross Retail Plant</v>
          </cell>
          <cell r="C58">
            <v>0</v>
          </cell>
          <cell r="D58">
            <v>0</v>
          </cell>
          <cell r="E58">
            <v>0</v>
          </cell>
          <cell r="F58">
            <v>0.45881007819751091</v>
          </cell>
          <cell r="G58">
            <v>0.26331633760026024</v>
          </cell>
          <cell r="H58">
            <v>7.1763778244284093E-2</v>
          </cell>
          <cell r="I58">
            <v>4.295826988012565E-3</v>
          </cell>
          <cell r="J58">
            <v>0.10095192275591902</v>
          </cell>
          <cell r="K58">
            <v>1.3360260905088728E-2</v>
          </cell>
          <cell r="L58">
            <v>2.5052857916604989E-4</v>
          </cell>
          <cell r="M58">
            <v>7.6315449556702279E-5</v>
          </cell>
          <cell r="N58">
            <v>7.64519649695031E-2</v>
          </cell>
          <cell r="O58">
            <v>1.0697459618593331E-2</v>
          </cell>
          <cell r="P58">
            <v>2.5526692105047385E-5</v>
          </cell>
          <cell r="Q58">
            <v>1</v>
          </cell>
        </row>
        <row r="59">
          <cell r="A59" t="str">
            <v>F102M</v>
          </cell>
          <cell r="B59" t="str">
            <v>SGDP - System Gross Misc Plant</v>
          </cell>
          <cell r="C59">
            <v>0</v>
          </cell>
          <cell r="D59">
            <v>0</v>
          </cell>
          <cell r="E59">
            <v>0</v>
          </cell>
          <cell r="F59">
            <v>0.45881007819751091</v>
          </cell>
          <cell r="G59">
            <v>0.26331633760026024</v>
          </cell>
          <cell r="H59">
            <v>7.1763778244284093E-2</v>
          </cell>
          <cell r="I59">
            <v>4.295826988012565E-3</v>
          </cell>
          <cell r="J59">
            <v>0.10095192275591902</v>
          </cell>
          <cell r="K59">
            <v>1.3360260905088728E-2</v>
          </cell>
          <cell r="L59">
            <v>2.5052857916604989E-4</v>
          </cell>
          <cell r="M59">
            <v>7.6315449556702279E-5</v>
          </cell>
          <cell r="N59">
            <v>7.64519649695031E-2</v>
          </cell>
          <cell r="O59">
            <v>1.0697459618593331E-2</v>
          </cell>
          <cell r="P59">
            <v>2.5526692105047385E-5</v>
          </cell>
          <cell r="Q59">
            <v>1</v>
          </cell>
        </row>
        <row r="60">
          <cell r="A60" t="str">
            <v>F103</v>
          </cell>
          <cell r="B60" t="str">
            <v>SGP - System Gross Plant (Regulatory fees)</v>
          </cell>
          <cell r="C60">
            <v>0</v>
          </cell>
          <cell r="D60">
            <v>0</v>
          </cell>
          <cell r="E60">
            <v>0</v>
          </cell>
          <cell r="F60">
            <v>0.33333333333333331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0.33333333333333331</v>
          </cell>
          <cell r="L60">
            <v>0</v>
          </cell>
          <cell r="M60">
            <v>0</v>
          </cell>
          <cell r="N60">
            <v>0.33333333333333331</v>
          </cell>
          <cell r="O60">
            <v>0</v>
          </cell>
          <cell r="P60">
            <v>0</v>
          </cell>
          <cell r="Q60">
            <v>1</v>
          </cell>
        </row>
        <row r="61">
          <cell r="A61" t="str">
            <v>F104</v>
          </cell>
          <cell r="B61" t="str">
            <v>SNP - System Net Plant</v>
          </cell>
          <cell r="C61">
            <v>0</v>
          </cell>
          <cell r="D61">
            <v>0</v>
          </cell>
          <cell r="E61">
            <v>0</v>
          </cell>
          <cell r="F61">
            <v>0.45705645937424816</v>
          </cell>
          <cell r="G61">
            <v>0.26327855748433593</v>
          </cell>
          <cell r="H61">
            <v>7.2070570542026355E-2</v>
          </cell>
          <cell r="I61">
            <v>3.1749571264844808E-3</v>
          </cell>
          <cell r="J61">
            <v>0.10291579539742153</v>
          </cell>
          <cell r="K61">
            <v>1.3337821790545342E-2</v>
          </cell>
          <cell r="L61">
            <v>2.5748135387042536E-4</v>
          </cell>
          <cell r="M61">
            <v>9.3110666447700419E-5</v>
          </cell>
          <cell r="N61">
            <v>7.621773643796978E-2</v>
          </cell>
          <cell r="O61">
            <v>1.0953218499813148E-2</v>
          </cell>
          <cell r="P61">
            <v>6.4429132683729536E-4</v>
          </cell>
          <cell r="Q61">
            <v>1</v>
          </cell>
        </row>
        <row r="62">
          <cell r="A62" t="str">
            <v>F104G</v>
          </cell>
          <cell r="B62" t="str">
            <v>SNP - System Net Generation Plant</v>
          </cell>
          <cell r="C62">
            <v>0</v>
          </cell>
          <cell r="D62">
            <v>0</v>
          </cell>
          <cell r="E62">
            <v>0</v>
          </cell>
          <cell r="F62">
            <v>0.40877522730707461</v>
          </cell>
          <cell r="G62">
            <v>0.27495727380557811</v>
          </cell>
          <cell r="H62">
            <v>7.5657533003932173E-2</v>
          </cell>
          <cell r="I62">
            <v>1.2196716553323544E-4</v>
          </cell>
          <cell r="J62">
            <v>0.13830344653436941</v>
          </cell>
          <cell r="K62">
            <v>1.3743849425120129E-2</v>
          </cell>
          <cell r="L62">
            <v>1.6627774160888801E-4</v>
          </cell>
          <cell r="M62">
            <v>2.1838355783517017E-5</v>
          </cell>
          <cell r="N62">
            <v>7.2427668787547667E-2</v>
          </cell>
          <cell r="O62">
            <v>1.4854590435372681E-2</v>
          </cell>
          <cell r="P62">
            <v>9.7032743807959007E-4</v>
          </cell>
          <cell r="Q62">
            <v>1</v>
          </cell>
        </row>
        <row r="63">
          <cell r="A63" t="str">
            <v>F104T</v>
          </cell>
          <cell r="B63" t="str">
            <v>SNP - System Net Transmission Plant</v>
          </cell>
          <cell r="C63">
            <v>0</v>
          </cell>
          <cell r="D63">
            <v>0</v>
          </cell>
          <cell r="E63">
            <v>0</v>
          </cell>
          <cell r="F63">
            <v>0.41105996311973853</v>
          </cell>
          <cell r="G63">
            <v>0.27362634695543442</v>
          </cell>
          <cell r="H63">
            <v>7.4577282184679669E-2</v>
          </cell>
          <cell r="I63">
            <v>-2.9912465489271658E-5</v>
          </cell>
          <cell r="J63">
            <v>0.14000981499018197</v>
          </cell>
          <cell r="K63">
            <v>1.3875619058555565E-2</v>
          </cell>
          <cell r="L63">
            <v>1.6175691075761786E-4</v>
          </cell>
          <cell r="M63">
            <v>-6.1508474086935062E-6</v>
          </cell>
          <cell r="N63">
            <v>7.2386087605557869E-2</v>
          </cell>
          <cell r="O63">
            <v>1.459345390417798E-2</v>
          </cell>
          <cell r="P63">
            <v>-2.5426141618576135E-4</v>
          </cell>
          <cell r="Q63">
            <v>1</v>
          </cell>
        </row>
        <row r="64">
          <cell r="A64" t="str">
            <v>F104D</v>
          </cell>
          <cell r="B64" t="str">
            <v>SNP - System Net Distribution Plant</v>
          </cell>
          <cell r="C64">
            <v>0</v>
          </cell>
          <cell r="D64">
            <v>0</v>
          </cell>
          <cell r="E64">
            <v>0</v>
          </cell>
          <cell r="F64">
            <v>0.58757875122739411</v>
          </cell>
          <cell r="G64">
            <v>0.23231485349522929</v>
          </cell>
          <cell r="H64">
            <v>6.2797915439090787E-2</v>
          </cell>
          <cell r="I64">
            <v>1.5985660285324905E-2</v>
          </cell>
          <cell r="J64">
            <v>1.2865488867585234E-3</v>
          </cell>
          <cell r="K64">
            <v>1.2082490489625208E-2</v>
          </cell>
          <cell r="L64">
            <v>4.8863476598618252E-4</v>
          </cell>
          <cell r="M64">
            <v>2.8398810650972204E-4</v>
          </cell>
          <cell r="N64">
            <v>8.6991148232534302E-2</v>
          </cell>
          <cell r="O64">
            <v>9.5004535773514964E-5</v>
          </cell>
          <cell r="P64">
            <v>9.5004535773514964E-5</v>
          </cell>
          <cell r="Q64">
            <v>1</v>
          </cell>
        </row>
        <row r="65">
          <cell r="A65" t="str">
            <v>F104R</v>
          </cell>
          <cell r="B65" t="str">
            <v>SNP - System Net Retail Plant</v>
          </cell>
          <cell r="C65">
            <v>0</v>
          </cell>
          <cell r="D65">
            <v>0</v>
          </cell>
          <cell r="E65">
            <v>0</v>
          </cell>
          <cell r="F65">
            <v>0.87281006316227649</v>
          </cell>
          <cell r="G65">
            <v>1.9494536681833246E-2</v>
          </cell>
          <cell r="H65">
            <v>3.6400587165248807E-4</v>
          </cell>
          <cell r="I65">
            <v>1.0487997516503603E-2</v>
          </cell>
          <cell r="J65">
            <v>1.4712639342027956E-3</v>
          </cell>
          <cell r="K65">
            <v>3.6051413897779439E-3</v>
          </cell>
          <cell r="L65">
            <v>2.7410846275616849E-3</v>
          </cell>
          <cell r="M65">
            <v>5.9622462237923649E-4</v>
          </cell>
          <cell r="N65">
            <v>8.8410323457836185E-2</v>
          </cell>
          <cell r="O65">
            <v>9.6793679881762908E-6</v>
          </cell>
          <cell r="P65">
            <v>9.6793679881762908E-6</v>
          </cell>
          <cell r="Q65">
            <v>1</v>
          </cell>
        </row>
        <row r="66">
          <cell r="A66" t="str">
            <v>F104M</v>
          </cell>
          <cell r="B66" t="str">
            <v>SNP - System Net Misc Plant</v>
          </cell>
          <cell r="C66">
            <v>0</v>
          </cell>
          <cell r="D66">
            <v>0</v>
          </cell>
          <cell r="E66">
            <v>0</v>
          </cell>
          <cell r="F66">
            <v>0.45705645937424816</v>
          </cell>
          <cell r="G66">
            <v>0.26327855748433593</v>
          </cell>
          <cell r="H66">
            <v>7.2070570542026355E-2</v>
          </cell>
          <cell r="I66">
            <v>3.1749571264844808E-3</v>
          </cell>
          <cell r="J66">
            <v>0.10291579539742153</v>
          </cell>
          <cell r="K66">
            <v>1.3337821790545342E-2</v>
          </cell>
          <cell r="L66">
            <v>2.5748135387042536E-4</v>
          </cell>
          <cell r="M66">
            <v>9.3110666447700419E-5</v>
          </cell>
          <cell r="N66">
            <v>7.621773643796978E-2</v>
          </cell>
          <cell r="O66">
            <v>1.0953218499813148E-2</v>
          </cell>
          <cell r="P66">
            <v>6.4429132683729536E-4</v>
          </cell>
          <cell r="Q66">
            <v>1</v>
          </cell>
        </row>
        <row r="67">
          <cell r="A67" t="str">
            <v>F105</v>
          </cell>
          <cell r="B67" t="str">
            <v>STP - System Prod &amp; Trans Plant</v>
          </cell>
          <cell r="C67">
            <v>0</v>
          </cell>
          <cell r="D67">
            <v>0</v>
          </cell>
          <cell r="E67">
            <v>0</v>
          </cell>
          <cell r="F67">
            <v>0.41149092752877131</v>
          </cell>
          <cell r="G67">
            <v>0.27470853914686599</v>
          </cell>
          <cell r="H67">
            <v>7.5058616046449575E-2</v>
          </cell>
          <cell r="I67">
            <v>0</v>
          </cell>
          <cell r="J67">
            <v>0.1375774273143722</v>
          </cell>
          <cell r="K67">
            <v>1.3829773585189701E-2</v>
          </cell>
          <cell r="L67">
            <v>1.6303265439772944E-4</v>
          </cell>
          <cell r="M67">
            <v>0</v>
          </cell>
          <cell r="N67">
            <v>7.2577985934452915E-2</v>
          </cell>
          <cell r="O67">
            <v>1.4593697789500374E-2</v>
          </cell>
          <cell r="P67">
            <v>0</v>
          </cell>
          <cell r="Q67">
            <v>1</v>
          </cell>
        </row>
        <row r="68">
          <cell r="A68" t="str">
            <v>F105G</v>
          </cell>
          <cell r="B68" t="str">
            <v>SGGP - System Gross Generation Plant</v>
          </cell>
          <cell r="C68">
            <v>0</v>
          </cell>
          <cell r="D68">
            <v>0</v>
          </cell>
          <cell r="E68">
            <v>0</v>
          </cell>
          <cell r="F68">
            <v>0.4121183225666416</v>
          </cell>
          <cell r="G68">
            <v>0.27512738379881596</v>
          </cell>
          <cell r="H68">
            <v>7.5173056973591668E-2</v>
          </cell>
          <cell r="I68">
            <v>0</v>
          </cell>
          <cell r="J68">
            <v>0.13631379153323206</v>
          </cell>
          <cell r="K68">
            <v>1.3850859666903158E-2</v>
          </cell>
          <cell r="L68">
            <v>1.6328122823383863E-4</v>
          </cell>
          <cell r="M68">
            <v>0</v>
          </cell>
          <cell r="N68">
            <v>7.2688644676086323E-2</v>
          </cell>
          <cell r="O68">
            <v>1.4564659556495304E-2</v>
          </cell>
          <cell r="P68">
            <v>0</v>
          </cell>
          <cell r="Q68">
            <v>1</v>
          </cell>
        </row>
        <row r="69">
          <cell r="A69" t="str">
            <v>F105T</v>
          </cell>
          <cell r="B69" t="str">
            <v>SGTP - System Gross Transmission Plant</v>
          </cell>
          <cell r="C69">
            <v>0</v>
          </cell>
          <cell r="D69">
            <v>0</v>
          </cell>
          <cell r="E69">
            <v>0</v>
          </cell>
          <cell r="F69">
            <v>0.41004683155212651</v>
          </cell>
          <cell r="G69">
            <v>0.27374447051353196</v>
          </cell>
          <cell r="H69">
            <v>7.479520356711214E-2</v>
          </cell>
          <cell r="I69">
            <v>0</v>
          </cell>
          <cell r="J69">
            <v>0.14048597972129503</v>
          </cell>
          <cell r="K69">
            <v>1.3781239051239654E-2</v>
          </cell>
          <cell r="L69">
            <v>1.6246050375107624E-4</v>
          </cell>
          <cell r="M69">
            <v>0</v>
          </cell>
          <cell r="N69">
            <v>7.2323279036999866E-2</v>
          </cell>
          <cell r="O69">
            <v>1.4660536053943535E-2</v>
          </cell>
          <cell r="P69">
            <v>0</v>
          </cell>
          <cell r="Q69">
            <v>1</v>
          </cell>
        </row>
        <row r="70">
          <cell r="A70" t="str">
            <v>F105D</v>
          </cell>
          <cell r="B70" t="str">
            <v>SGDP - System Gross Distribution Plant</v>
          </cell>
          <cell r="C70">
            <v>0</v>
          </cell>
          <cell r="D70">
            <v>0</v>
          </cell>
          <cell r="E70">
            <v>0</v>
          </cell>
          <cell r="F70">
            <v>9.0909090909090912E-2</v>
          </cell>
          <cell r="G70">
            <v>9.0909090909090912E-2</v>
          </cell>
          <cell r="H70">
            <v>9.0909090909090912E-2</v>
          </cell>
          <cell r="I70">
            <v>9.0909090909090912E-2</v>
          </cell>
          <cell r="J70">
            <v>9.0909090909090912E-2</v>
          </cell>
          <cell r="K70">
            <v>9.0909090909090912E-2</v>
          </cell>
          <cell r="L70">
            <v>9.0909090909090912E-2</v>
          </cell>
          <cell r="M70">
            <v>9.0909090909090912E-2</v>
          </cell>
          <cell r="N70">
            <v>9.0909090909090912E-2</v>
          </cell>
          <cell r="O70">
            <v>9.0909090909090912E-2</v>
          </cell>
          <cell r="P70">
            <v>9.0909090909090912E-2</v>
          </cell>
          <cell r="Q70">
            <v>1</v>
          </cell>
        </row>
        <row r="71">
          <cell r="A71" t="str">
            <v>F105R</v>
          </cell>
          <cell r="B71" t="str">
            <v>SGTP - System Gross Retail Plant</v>
          </cell>
          <cell r="C71">
            <v>0</v>
          </cell>
          <cell r="D71">
            <v>0</v>
          </cell>
          <cell r="E71">
            <v>0</v>
          </cell>
          <cell r="F71">
            <v>9.0909090909090912E-2</v>
          </cell>
          <cell r="G71">
            <v>9.0909090909090912E-2</v>
          </cell>
          <cell r="H71">
            <v>9.0909090909090912E-2</v>
          </cell>
          <cell r="I71">
            <v>9.0909090909090912E-2</v>
          </cell>
          <cell r="J71">
            <v>9.0909090909090912E-2</v>
          </cell>
          <cell r="K71">
            <v>9.0909090909090912E-2</v>
          </cell>
          <cell r="L71">
            <v>9.0909090909090912E-2</v>
          </cell>
          <cell r="M71">
            <v>9.0909090909090912E-2</v>
          </cell>
          <cell r="N71">
            <v>9.0909090909090912E-2</v>
          </cell>
          <cell r="O71">
            <v>9.0909090909090912E-2</v>
          </cell>
          <cell r="P71">
            <v>9.0909090909090912E-2</v>
          </cell>
          <cell r="Q71">
            <v>1</v>
          </cell>
        </row>
        <row r="72">
          <cell r="A72" t="str">
            <v>F105M</v>
          </cell>
          <cell r="B72" t="str">
            <v>SGDP - System Gross Misc Plant</v>
          </cell>
          <cell r="C72">
            <v>0</v>
          </cell>
          <cell r="D72">
            <v>0</v>
          </cell>
          <cell r="E72">
            <v>0</v>
          </cell>
          <cell r="F72">
            <v>9.0909090909090912E-2</v>
          </cell>
          <cell r="G72">
            <v>9.0909090909090912E-2</v>
          </cell>
          <cell r="H72">
            <v>9.0909090909090912E-2</v>
          </cell>
          <cell r="I72">
            <v>9.0909090909090912E-2</v>
          </cell>
          <cell r="J72">
            <v>9.0909090909090912E-2</v>
          </cell>
          <cell r="K72">
            <v>9.0909090909090912E-2</v>
          </cell>
          <cell r="L72">
            <v>9.0909090909090912E-2</v>
          </cell>
          <cell r="M72">
            <v>9.0909090909090912E-2</v>
          </cell>
          <cell r="N72">
            <v>9.0909090909090912E-2</v>
          </cell>
          <cell r="O72">
            <v>9.0909090909090912E-2</v>
          </cell>
          <cell r="P72">
            <v>9.0909090909090912E-2</v>
          </cell>
          <cell r="Q72">
            <v>1</v>
          </cell>
        </row>
        <row r="73">
          <cell r="A73" t="str">
            <v>F106</v>
          </cell>
          <cell r="B73" t="str">
            <v>STP - System Transmission Plant</v>
          </cell>
          <cell r="C73">
            <v>0</v>
          </cell>
          <cell r="D73">
            <v>0</v>
          </cell>
          <cell r="E73">
            <v>0</v>
          </cell>
          <cell r="F73">
            <v>0.41004683155212651</v>
          </cell>
          <cell r="G73">
            <v>0.27374447051353196</v>
          </cell>
          <cell r="H73">
            <v>7.479520356711214E-2</v>
          </cell>
          <cell r="I73">
            <v>0</v>
          </cell>
          <cell r="J73">
            <v>0.14048597972129503</v>
          </cell>
          <cell r="K73">
            <v>1.3781239051239654E-2</v>
          </cell>
          <cell r="L73">
            <v>1.6246050375107624E-4</v>
          </cell>
          <cell r="M73">
            <v>0</v>
          </cell>
          <cell r="N73">
            <v>7.2323279036999866E-2</v>
          </cell>
          <cell r="O73">
            <v>1.4660536053943535E-2</v>
          </cell>
          <cell r="P73">
            <v>0</v>
          </cell>
          <cell r="Q73">
            <v>1</v>
          </cell>
        </row>
        <row r="74">
          <cell r="A74" t="str">
            <v>F107</v>
          </cell>
          <cell r="B74" t="str">
            <v>STP - System Trans &amp; Dist Plant</v>
          </cell>
          <cell r="C74">
            <v>0</v>
          </cell>
          <cell r="D74">
            <v>0</v>
          </cell>
          <cell r="E74">
            <v>0</v>
          </cell>
          <cell r="F74">
            <v>0.50736666912689976</v>
          </cell>
          <cell r="G74">
            <v>0.25103356667073407</v>
          </cell>
          <cell r="H74">
            <v>6.8218335362847271E-2</v>
          </cell>
          <cell r="I74">
            <v>8.7632262310268546E-3</v>
          </cell>
          <cell r="J74">
            <v>6.4177726251225725E-2</v>
          </cell>
          <cell r="K74">
            <v>1.2850067979891923E-2</v>
          </cell>
          <cell r="L74">
            <v>3.4126052684392571E-4</v>
          </cell>
          <cell r="M74">
            <v>1.5567888354305022E-4</v>
          </cell>
          <cell r="N74">
            <v>8.0365589581701119E-2</v>
          </cell>
          <cell r="O74">
            <v>6.6758064832651452E-3</v>
          </cell>
          <cell r="P74">
            <v>5.2072902021081843E-5</v>
          </cell>
          <cell r="Q74">
            <v>1</v>
          </cell>
        </row>
        <row r="75">
          <cell r="A75" t="str">
            <v>F107G</v>
          </cell>
          <cell r="B75" t="str">
            <v>SGGP - System Gross Generation Plant</v>
          </cell>
          <cell r="C75">
            <v>0</v>
          </cell>
          <cell r="D75">
            <v>0</v>
          </cell>
          <cell r="E75">
            <v>0</v>
          </cell>
          <cell r="F75">
            <v>0.4121183225666416</v>
          </cell>
          <cell r="G75">
            <v>0.27512738379881596</v>
          </cell>
          <cell r="H75">
            <v>7.5173056973591668E-2</v>
          </cell>
          <cell r="I75">
            <v>0</v>
          </cell>
          <cell r="J75">
            <v>0.13631379153323206</v>
          </cell>
          <cell r="K75">
            <v>1.3850859666903158E-2</v>
          </cell>
          <cell r="L75">
            <v>1.6328122823383863E-4</v>
          </cell>
          <cell r="M75">
            <v>0</v>
          </cell>
          <cell r="N75">
            <v>7.2688644676086323E-2</v>
          </cell>
          <cell r="O75">
            <v>1.4564659556495304E-2</v>
          </cell>
          <cell r="P75">
            <v>0</v>
          </cell>
          <cell r="Q75">
            <v>1</v>
          </cell>
        </row>
        <row r="76">
          <cell r="A76" t="str">
            <v>F107T</v>
          </cell>
          <cell r="B76" t="str">
            <v>SGTP - System Gross Transmission Plant</v>
          </cell>
          <cell r="C76">
            <v>0</v>
          </cell>
          <cell r="D76">
            <v>0</v>
          </cell>
          <cell r="E76">
            <v>0</v>
          </cell>
          <cell r="F76">
            <v>0.41004683155212651</v>
          </cell>
          <cell r="G76">
            <v>0.27374447051353196</v>
          </cell>
          <cell r="H76">
            <v>7.479520356711214E-2</v>
          </cell>
          <cell r="I76">
            <v>0</v>
          </cell>
          <cell r="J76">
            <v>0.14048597972129503</v>
          </cell>
          <cell r="K76">
            <v>1.3781239051239654E-2</v>
          </cell>
          <cell r="L76">
            <v>1.6246050375107624E-4</v>
          </cell>
          <cell r="M76">
            <v>0</v>
          </cell>
          <cell r="N76">
            <v>7.2323279036999866E-2</v>
          </cell>
          <cell r="O76">
            <v>1.4660536053943535E-2</v>
          </cell>
          <cell r="P76">
            <v>0</v>
          </cell>
          <cell r="Q76">
            <v>1</v>
          </cell>
        </row>
        <row r="77">
          <cell r="A77" t="str">
            <v>F107D</v>
          </cell>
          <cell r="B77" t="str">
            <v>SGDP - System Gross Distribution Plant</v>
          </cell>
          <cell r="C77">
            <v>0</v>
          </cell>
          <cell r="D77">
            <v>0</v>
          </cell>
          <cell r="E77">
            <v>0</v>
          </cell>
          <cell r="F77">
            <v>0.58757526930775283</v>
          </cell>
          <cell r="G77">
            <v>0.23231580211761113</v>
          </cell>
          <cell r="H77">
            <v>6.2797843453037627E-2</v>
          </cell>
          <cell r="I77">
            <v>1.5985660285324901E-2</v>
          </cell>
          <cell r="J77">
            <v>1.2863533759124863E-3</v>
          </cell>
          <cell r="K77">
            <v>1.2082619841640331E-2</v>
          </cell>
          <cell r="L77">
            <v>4.8862307822059524E-4</v>
          </cell>
          <cell r="M77">
            <v>2.8398556425562535E-4</v>
          </cell>
          <cell r="N77">
            <v>8.6993862779491685E-2</v>
          </cell>
          <cell r="O77">
            <v>9.4990098376415165E-5</v>
          </cell>
          <cell r="P77">
            <v>9.4990098376415165E-5</v>
          </cell>
          <cell r="Q77">
            <v>1</v>
          </cell>
        </row>
        <row r="78">
          <cell r="A78" t="str">
            <v>F107R</v>
          </cell>
          <cell r="B78" t="str">
            <v>SGTP - System Gross Retail Plant</v>
          </cell>
          <cell r="C78">
            <v>0</v>
          </cell>
          <cell r="D78">
            <v>0</v>
          </cell>
          <cell r="E78">
            <v>0</v>
          </cell>
          <cell r="F78">
            <v>0.58757526930775283</v>
          </cell>
          <cell r="G78">
            <v>0.23231580211761113</v>
          </cell>
          <cell r="H78">
            <v>6.2797843453037627E-2</v>
          </cell>
          <cell r="I78">
            <v>1.5985660285324901E-2</v>
          </cell>
          <cell r="J78">
            <v>1.2863533759124863E-3</v>
          </cell>
          <cell r="K78">
            <v>1.2082619841640331E-2</v>
          </cell>
          <cell r="L78">
            <v>4.8862307822059524E-4</v>
          </cell>
          <cell r="M78">
            <v>2.8398556425562535E-4</v>
          </cell>
          <cell r="N78">
            <v>8.6993862779491685E-2</v>
          </cell>
          <cell r="O78">
            <v>9.4990098376415165E-5</v>
          </cell>
          <cell r="P78">
            <v>9.4990098376415165E-5</v>
          </cell>
          <cell r="Q78">
            <v>1</v>
          </cell>
        </row>
        <row r="79">
          <cell r="A79" t="str">
            <v>F107M</v>
          </cell>
          <cell r="B79" t="str">
            <v>SGDP - System Gross Misc Plant</v>
          </cell>
          <cell r="C79">
            <v>0</v>
          </cell>
          <cell r="D79">
            <v>0</v>
          </cell>
          <cell r="E79">
            <v>0</v>
          </cell>
          <cell r="F79">
            <v>0.58757526930775283</v>
          </cell>
          <cell r="G79">
            <v>0.23231580211761113</v>
          </cell>
          <cell r="H79">
            <v>6.2797843453037627E-2</v>
          </cell>
          <cell r="I79">
            <v>1.5985660285324901E-2</v>
          </cell>
          <cell r="J79">
            <v>1.2863533759124863E-3</v>
          </cell>
          <cell r="K79">
            <v>1.2082619841640331E-2</v>
          </cell>
          <cell r="L79">
            <v>4.8862307822059524E-4</v>
          </cell>
          <cell r="M79">
            <v>2.8398556425562535E-4</v>
          </cell>
          <cell r="N79">
            <v>8.6993862779491685E-2</v>
          </cell>
          <cell r="O79">
            <v>9.4990098376415165E-5</v>
          </cell>
          <cell r="P79">
            <v>9.4990098376415165E-5</v>
          </cell>
          <cell r="Q79">
            <v>1</v>
          </cell>
        </row>
        <row r="80">
          <cell r="A80" t="str">
            <v>F108</v>
          </cell>
          <cell r="B80" t="str">
            <v>SGP - System General Plant</v>
          </cell>
          <cell r="C80">
            <v>0</v>
          </cell>
          <cell r="D80">
            <v>0</v>
          </cell>
          <cell r="E80">
            <v>0</v>
          </cell>
          <cell r="F80">
            <v>0.4310850742824181</v>
          </cell>
          <cell r="G80">
            <v>0.25781708671228826</v>
          </cell>
          <cell r="H80">
            <v>7.6518554762872421E-2</v>
          </cell>
          <cell r="I80">
            <v>6.0247696552660455E-3</v>
          </cell>
          <cell r="J80">
            <v>0.11830434522291403</v>
          </cell>
          <cell r="K80">
            <v>1.1303103873755034E-2</v>
          </cell>
          <cell r="L80">
            <v>3.3514201505839314E-4</v>
          </cell>
          <cell r="M80">
            <v>3.377052069944686E-4</v>
          </cell>
          <cell r="N80">
            <v>7.4097648599051102E-2</v>
          </cell>
          <cell r="O80">
            <v>1.3375957612004245E-2</v>
          </cell>
          <cell r="P80">
            <v>1.0800612057377717E-2</v>
          </cell>
          <cell r="Q80">
            <v>1</v>
          </cell>
        </row>
        <row r="81">
          <cell r="A81" t="str">
            <v>F108G</v>
          </cell>
          <cell r="B81" t="str">
            <v>SGGP - System Gen Generation Plant</v>
          </cell>
          <cell r="C81">
            <v>0</v>
          </cell>
          <cell r="D81">
            <v>0</v>
          </cell>
          <cell r="E81">
            <v>0</v>
          </cell>
          <cell r="F81">
            <v>0.33586118331700415</v>
          </cell>
          <cell r="G81">
            <v>0.27458804833744482</v>
          </cell>
          <cell r="H81">
            <v>8.7624122383784045E-2</v>
          </cell>
          <cell r="I81">
            <v>2.643332372437648E-3</v>
          </cell>
          <cell r="J81">
            <v>0.17920119604500714</v>
          </cell>
          <cell r="K81">
            <v>1.0190233875426991E-2</v>
          </cell>
          <cell r="L81">
            <v>2.2760706810850969E-4</v>
          </cell>
          <cell r="M81">
            <v>4.889434010800942E-4</v>
          </cell>
          <cell r="N81">
            <v>6.7056285341544578E-2</v>
          </cell>
          <cell r="O81">
            <v>2.0768945059505564E-2</v>
          </cell>
          <cell r="P81">
            <v>2.1350102798656397E-2</v>
          </cell>
          <cell r="Q81">
            <v>1</v>
          </cell>
        </row>
        <row r="82">
          <cell r="A82" t="str">
            <v>F108T</v>
          </cell>
          <cell r="B82" t="str">
            <v>SGTP - System Gen Transmission Plant</v>
          </cell>
          <cell r="C82">
            <v>0</v>
          </cell>
          <cell r="D82">
            <v>0</v>
          </cell>
          <cell r="E82">
            <v>0</v>
          </cell>
          <cell r="F82">
            <v>0.41004733725842696</v>
          </cell>
          <cell r="G82">
            <v>0.27374480811961199</v>
          </cell>
          <cell r="H82">
            <v>7.4795295811223739E-2</v>
          </cell>
          <cell r="I82">
            <v>0</v>
          </cell>
          <cell r="J82">
            <v>0.14048496117869053</v>
          </cell>
          <cell r="K82">
            <v>1.3781256047491983E-2</v>
          </cell>
          <cell r="L82">
            <v>1.6246070411184968E-4</v>
          </cell>
          <cell r="M82">
            <v>0</v>
          </cell>
          <cell r="N82">
            <v>7.2323368232513813E-2</v>
          </cell>
          <cell r="O82">
            <v>1.4660512647928985E-2</v>
          </cell>
          <cell r="P82">
            <v>0</v>
          </cell>
          <cell r="Q82">
            <v>1</v>
          </cell>
        </row>
        <row r="83">
          <cell r="A83" t="str">
            <v>F108D</v>
          </cell>
          <cell r="B83" t="str">
            <v>SGDP - System Gen Distribution Plant</v>
          </cell>
          <cell r="C83">
            <v>0</v>
          </cell>
          <cell r="D83">
            <v>0</v>
          </cell>
          <cell r="E83">
            <v>0</v>
          </cell>
          <cell r="F83">
            <v>0.58757526930775261</v>
          </cell>
          <cell r="G83">
            <v>0.23231580211761105</v>
          </cell>
          <cell r="H83">
            <v>6.2797843453037613E-2</v>
          </cell>
          <cell r="I83">
            <v>1.5985660285324898E-2</v>
          </cell>
          <cell r="J83">
            <v>1.2863533759124861E-3</v>
          </cell>
          <cell r="K83">
            <v>1.2082619841640328E-2</v>
          </cell>
          <cell r="L83">
            <v>4.8862307822059514E-4</v>
          </cell>
          <cell r="M83">
            <v>2.839855642556253E-4</v>
          </cell>
          <cell r="N83">
            <v>8.6993862779491671E-2</v>
          </cell>
          <cell r="O83">
            <v>9.4990098376415152E-5</v>
          </cell>
          <cell r="P83">
            <v>9.4990098376415152E-5</v>
          </cell>
          <cell r="Q83">
            <v>1</v>
          </cell>
        </row>
        <row r="84">
          <cell r="A84" t="str">
            <v>F108R</v>
          </cell>
          <cell r="B84" t="str">
            <v>SGTP - System Gen Retail Plant</v>
          </cell>
          <cell r="C84">
            <v>0</v>
          </cell>
          <cell r="D84">
            <v>0</v>
          </cell>
          <cell r="E84">
            <v>0</v>
          </cell>
          <cell r="F84">
            <v>0.8723608413628593</v>
          </cell>
          <cell r="G84">
            <v>1.9466255169731564E-2</v>
          </cell>
          <cell r="H84">
            <v>3.6347779362569317E-4</v>
          </cell>
          <cell r="I84">
            <v>1.0570312778031521E-2</v>
          </cell>
          <cell r="J84">
            <v>1.359252091134305E-3</v>
          </cell>
          <cell r="K84">
            <v>3.5966089510277095E-3</v>
          </cell>
          <cell r="L84">
            <v>2.7624166909894659E-3</v>
          </cell>
          <cell r="M84">
            <v>6.0086464747510966E-4</v>
          </cell>
          <cell r="N84">
            <v>8.8902085619189386E-2</v>
          </cell>
          <cell r="O84">
            <v>8.9424479679888485E-6</v>
          </cell>
          <cell r="P84">
            <v>8.9424479679888485E-6</v>
          </cell>
          <cell r="Q84">
            <v>1</v>
          </cell>
        </row>
        <row r="85">
          <cell r="A85" t="str">
            <v>F108M</v>
          </cell>
          <cell r="B85" t="str">
            <v>SGDP - System Gen Misc Plant</v>
          </cell>
          <cell r="C85">
            <v>0</v>
          </cell>
          <cell r="D85">
            <v>0</v>
          </cell>
          <cell r="E85">
            <v>0</v>
          </cell>
          <cell r="F85">
            <v>9.0909090909090912E-2</v>
          </cell>
          <cell r="G85">
            <v>9.0909090909090912E-2</v>
          </cell>
          <cell r="H85">
            <v>9.0909090909090912E-2</v>
          </cell>
          <cell r="I85">
            <v>9.0909090909090912E-2</v>
          </cell>
          <cell r="J85">
            <v>9.0909090909090912E-2</v>
          </cell>
          <cell r="K85">
            <v>9.0909090909090912E-2</v>
          </cell>
          <cell r="L85">
            <v>9.0909090909090912E-2</v>
          </cell>
          <cell r="M85">
            <v>9.0909090909090912E-2</v>
          </cell>
          <cell r="N85">
            <v>9.0909090909090912E-2</v>
          </cell>
          <cell r="O85">
            <v>9.0909090909090912E-2</v>
          </cell>
          <cell r="P85">
            <v>9.0909090909090912E-2</v>
          </cell>
          <cell r="Q85">
            <v>1</v>
          </cell>
        </row>
        <row r="86">
          <cell r="A86" t="str">
            <v>F110</v>
          </cell>
          <cell r="B86" t="str">
            <v>SIP - System Intangible Plant</v>
          </cell>
          <cell r="C86">
            <v>0</v>
          </cell>
          <cell r="D86">
            <v>0</v>
          </cell>
          <cell r="E86">
            <v>0</v>
          </cell>
          <cell r="F86">
            <v>0.50871307973220037</v>
          </cell>
          <cell r="G86">
            <v>0.22761292013166562</v>
          </cell>
          <cell r="H86">
            <v>6.13692719110316E-2</v>
          </cell>
          <cell r="I86">
            <v>3.7406493029150546E-3</v>
          </cell>
          <cell r="J86">
            <v>9.827341572609298E-2</v>
          </cell>
          <cell r="K86">
            <v>1.1914474342851276E-2</v>
          </cell>
          <cell r="L86">
            <v>6.3066366121789506E-4</v>
          </cell>
          <cell r="M86">
            <v>1.3693508402875E-4</v>
          </cell>
          <cell r="N86">
            <v>7.7038725914452641E-2</v>
          </cell>
          <cell r="O86">
            <v>1.0427224028613402E-2</v>
          </cell>
          <cell r="P86">
            <v>1.4264016493021107E-4</v>
          </cell>
          <cell r="Q86">
            <v>1</v>
          </cell>
        </row>
        <row r="87">
          <cell r="A87" t="str">
            <v>F118</v>
          </cell>
          <cell r="B87" t="str">
            <v>Account 360</v>
          </cell>
          <cell r="C87">
            <v>0</v>
          </cell>
          <cell r="D87">
            <v>0</v>
          </cell>
          <cell r="E87">
            <v>0</v>
          </cell>
          <cell r="F87">
            <v>0.49164012535987583</v>
          </cell>
          <cell r="G87">
            <v>0.31833765729272945</v>
          </cell>
          <cell r="H87">
            <v>9.0341104180462567E-2</v>
          </cell>
          <cell r="I87">
            <v>8.0690928123709716E-4</v>
          </cell>
          <cell r="J87">
            <v>0</v>
          </cell>
          <cell r="K87">
            <v>1.2017021468444966E-2</v>
          </cell>
          <cell r="L87">
            <v>1.9426455932775339E-4</v>
          </cell>
          <cell r="M87">
            <v>1.4489141046728271E-4</v>
          </cell>
          <cell r="N87">
            <v>8.6518026447455251E-2</v>
          </cell>
          <cell r="O87">
            <v>0</v>
          </cell>
          <cell r="P87">
            <v>0</v>
          </cell>
          <cell r="Q87">
            <v>1</v>
          </cell>
        </row>
        <row r="88">
          <cell r="A88" t="str">
            <v>F119</v>
          </cell>
          <cell r="B88" t="str">
            <v>Account 361</v>
          </cell>
          <cell r="C88">
            <v>0</v>
          </cell>
          <cell r="D88">
            <v>0</v>
          </cell>
          <cell r="E88">
            <v>0</v>
          </cell>
          <cell r="F88">
            <v>0.49164012535987572</v>
          </cell>
          <cell r="G88">
            <v>0.31833765729272945</v>
          </cell>
          <cell r="H88">
            <v>9.0341104180462567E-2</v>
          </cell>
          <cell r="I88">
            <v>8.0690928123709716E-4</v>
          </cell>
          <cell r="J88">
            <v>0</v>
          </cell>
          <cell r="K88">
            <v>1.2017021468444966E-2</v>
          </cell>
          <cell r="L88">
            <v>1.9426455932775339E-4</v>
          </cell>
          <cell r="M88">
            <v>1.4489141046728271E-4</v>
          </cell>
          <cell r="N88">
            <v>8.6518026447455251E-2</v>
          </cell>
          <cell r="O88">
            <v>0</v>
          </cell>
          <cell r="P88">
            <v>0</v>
          </cell>
          <cell r="Q88">
            <v>1</v>
          </cell>
        </row>
        <row r="89">
          <cell r="A89" t="str">
            <v>F120</v>
          </cell>
          <cell r="B89" t="str">
            <v>Account 362</v>
          </cell>
          <cell r="C89">
            <v>0</v>
          </cell>
          <cell r="D89">
            <v>0</v>
          </cell>
          <cell r="E89">
            <v>0</v>
          </cell>
          <cell r="F89">
            <v>0.49164012535987578</v>
          </cell>
          <cell r="G89">
            <v>0.31833765729272945</v>
          </cell>
          <cell r="H89">
            <v>9.0341104180462581E-2</v>
          </cell>
          <cell r="I89">
            <v>8.0690928123709716E-4</v>
          </cell>
          <cell r="J89">
            <v>0</v>
          </cell>
          <cell r="K89">
            <v>1.2017021468444966E-2</v>
          </cell>
          <cell r="L89">
            <v>1.9426455932775337E-4</v>
          </cell>
          <cell r="M89">
            <v>1.4489141046728271E-4</v>
          </cell>
          <cell r="N89">
            <v>8.6518026447455251E-2</v>
          </cell>
          <cell r="O89">
            <v>0</v>
          </cell>
          <cell r="P89">
            <v>0</v>
          </cell>
          <cell r="Q89">
            <v>1</v>
          </cell>
        </row>
        <row r="90">
          <cell r="A90" t="str">
            <v>F121</v>
          </cell>
          <cell r="B90" t="str">
            <v>Account 364</v>
          </cell>
          <cell r="C90">
            <v>0</v>
          </cell>
          <cell r="D90">
            <v>0</v>
          </cell>
          <cell r="E90">
            <v>0</v>
          </cell>
          <cell r="F90">
            <v>0.4871413084476543</v>
          </cell>
          <cell r="G90">
            <v>0.31312908199944228</v>
          </cell>
          <cell r="H90">
            <v>8.8862961609444194E-2</v>
          </cell>
          <cell r="I90">
            <v>1.320514694200401E-2</v>
          </cell>
          <cell r="J90">
            <v>0</v>
          </cell>
          <cell r="K90">
            <v>1.1820401434070938E-2</v>
          </cell>
          <cell r="L90">
            <v>1.9108604255194694E-4</v>
          </cell>
          <cell r="M90">
            <v>1.425207270012187E-4</v>
          </cell>
          <cell r="N90">
            <v>8.5507492797831292E-2</v>
          </cell>
          <cell r="O90">
            <v>0</v>
          </cell>
          <cell r="P90">
            <v>0</v>
          </cell>
          <cell r="Q90">
            <v>1</v>
          </cell>
        </row>
        <row r="91">
          <cell r="A91" t="str">
            <v>F122</v>
          </cell>
          <cell r="B91" t="str">
            <v>Account 365</v>
          </cell>
          <cell r="C91">
            <v>0</v>
          </cell>
          <cell r="D91">
            <v>0</v>
          </cell>
          <cell r="E91">
            <v>0</v>
          </cell>
          <cell r="F91">
            <v>0.64270173887908644</v>
          </cell>
          <cell r="G91">
            <v>0.19434353255603959</v>
          </cell>
          <cell r="H91">
            <v>5.5152787988571039E-2</v>
          </cell>
          <cell r="I91">
            <v>8.3018921078401083E-3</v>
          </cell>
          <cell r="J91">
            <v>0</v>
          </cell>
          <cell r="K91">
            <v>7.3363309350228736E-3</v>
          </cell>
          <cell r="L91">
            <v>1.1859753266790217E-4</v>
          </cell>
          <cell r="M91">
            <v>8.8455474563429765E-5</v>
          </cell>
          <cell r="N91">
            <v>9.1956664526208584E-2</v>
          </cell>
          <cell r="O91">
            <v>0</v>
          </cell>
          <cell r="P91">
            <v>0</v>
          </cell>
          <cell r="Q91">
            <v>1</v>
          </cell>
        </row>
        <row r="92">
          <cell r="A92" t="str">
            <v>F123</v>
          </cell>
          <cell r="B92" t="str">
            <v>Account 366</v>
          </cell>
          <cell r="C92">
            <v>0</v>
          </cell>
          <cell r="D92">
            <v>0</v>
          </cell>
          <cell r="E92">
            <v>0</v>
          </cell>
          <cell r="F92">
            <v>0.64514526321106103</v>
          </cell>
          <cell r="G92">
            <v>0.19781652514552467</v>
          </cell>
          <cell r="H92">
            <v>5.6138389214680874E-2</v>
          </cell>
          <cell r="I92">
            <v>6.5471188014258478E-4</v>
          </cell>
          <cell r="J92">
            <v>0</v>
          </cell>
          <cell r="K92">
            <v>7.4674339495468993E-3</v>
          </cell>
          <cell r="L92">
            <v>1.2071691552911506E-4</v>
          </cell>
          <cell r="M92">
            <v>9.0036207421466074E-5</v>
          </cell>
          <cell r="N92">
            <v>9.2566923476093466E-2</v>
          </cell>
          <cell r="O92">
            <v>0</v>
          </cell>
          <cell r="P92">
            <v>0</v>
          </cell>
          <cell r="Q92">
            <v>1</v>
          </cell>
        </row>
        <row r="93">
          <cell r="A93" t="str">
            <v>F124</v>
          </cell>
          <cell r="B93" t="str">
            <v>Account 367</v>
          </cell>
          <cell r="C93">
            <v>0</v>
          </cell>
          <cell r="D93">
            <v>0</v>
          </cell>
          <cell r="E93">
            <v>0</v>
          </cell>
          <cell r="F93">
            <v>0.615799216939098</v>
          </cell>
          <cell r="G93">
            <v>0.21902125645286094</v>
          </cell>
          <cell r="H93">
            <v>6.2156083936839433E-2</v>
          </cell>
          <cell r="I93">
            <v>3.286657671725536E-3</v>
          </cell>
          <cell r="J93">
            <v>0</v>
          </cell>
          <cell r="K93">
            <v>8.2678975626800048E-3</v>
          </cell>
          <cell r="L93">
            <v>1.3365703646270332E-4</v>
          </cell>
          <cell r="M93">
            <v>9.9687542591261793E-5</v>
          </cell>
          <cell r="N93">
            <v>9.1235542857742213E-2</v>
          </cell>
          <cell r="O93">
            <v>0</v>
          </cell>
          <cell r="P93">
            <v>0</v>
          </cell>
          <cell r="Q93">
            <v>1</v>
          </cell>
        </row>
        <row r="94">
          <cell r="A94" t="str">
            <v>F125</v>
          </cell>
          <cell r="B94" t="str">
            <v>Account 368</v>
          </cell>
          <cell r="C94">
            <v>0</v>
          </cell>
          <cell r="D94">
            <v>0</v>
          </cell>
          <cell r="E94">
            <v>0</v>
          </cell>
          <cell r="F94">
            <v>0.58769899110886759</v>
          </cell>
          <cell r="G94">
            <v>0.2493136908616341</v>
          </cell>
          <cell r="H94">
            <v>6.2904140421850857E-2</v>
          </cell>
          <cell r="I94">
            <v>3.4392196894104661E-3</v>
          </cell>
          <cell r="J94">
            <v>0</v>
          </cell>
          <cell r="K94">
            <v>2.8667733780318675E-2</v>
          </cell>
          <cell r="L94">
            <v>1.1928399899876234E-4</v>
          </cell>
          <cell r="M94">
            <v>7.1129534858342842E-4</v>
          </cell>
          <cell r="N94">
            <v>6.7145644790336065E-2</v>
          </cell>
          <cell r="O94">
            <v>0</v>
          </cell>
          <cell r="P94">
            <v>0</v>
          </cell>
          <cell r="Q94">
            <v>1</v>
          </cell>
        </row>
        <row r="95">
          <cell r="A95" t="str">
            <v>F126</v>
          </cell>
          <cell r="B95" t="str">
            <v>Account 369</v>
          </cell>
          <cell r="C95">
            <v>0</v>
          </cell>
          <cell r="D95">
            <v>0</v>
          </cell>
          <cell r="E95">
            <v>0</v>
          </cell>
          <cell r="F95">
            <v>0.80424748548522351</v>
          </cell>
          <cell r="G95">
            <v>7.3318708977329894E-2</v>
          </cell>
          <cell r="H95">
            <v>7.3419809105201321E-3</v>
          </cell>
          <cell r="I95">
            <v>0</v>
          </cell>
          <cell r="J95">
            <v>0</v>
          </cell>
          <cell r="K95">
            <v>0</v>
          </cell>
          <cell r="L95">
            <v>3.0279824670523792E-3</v>
          </cell>
          <cell r="M95">
            <v>6.58628954697834E-4</v>
          </cell>
          <cell r="N95">
            <v>0.11140521320517636</v>
          </cell>
          <cell r="O95">
            <v>0</v>
          </cell>
          <cell r="P95">
            <v>0</v>
          </cell>
          <cell r="Q95">
            <v>1</v>
          </cell>
        </row>
        <row r="96">
          <cell r="A96" t="str">
            <v>F127</v>
          </cell>
          <cell r="B96" t="str">
            <v>Account 370</v>
          </cell>
          <cell r="C96">
            <v>0</v>
          </cell>
          <cell r="D96">
            <v>0</v>
          </cell>
          <cell r="E96">
            <v>0</v>
          </cell>
          <cell r="F96">
            <v>0.70881158058379934</v>
          </cell>
          <cell r="G96">
            <v>0.10567524530241849</v>
          </cell>
          <cell r="H96">
            <v>1.4549237279013401E-2</v>
          </cell>
          <cell r="I96">
            <v>0</v>
          </cell>
          <cell r="J96">
            <v>3.9289776562640356E-2</v>
          </cell>
          <cell r="K96">
            <v>9.8558266872212086E-3</v>
          </cell>
          <cell r="L96">
            <v>2.3829789317951705E-3</v>
          </cell>
          <cell r="M96">
            <v>5.1833157555996646E-4</v>
          </cell>
          <cell r="N96">
            <v>0.11311435670179797</v>
          </cell>
          <cell r="O96">
            <v>2.9013331878770489E-3</v>
          </cell>
          <cell r="P96">
            <v>2.9013331878770489E-3</v>
          </cell>
          <cell r="Q96">
            <v>1</v>
          </cell>
        </row>
        <row r="97">
          <cell r="A97" t="str">
            <v>F128</v>
          </cell>
          <cell r="B97" t="str">
            <v>Account 371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1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1</v>
          </cell>
        </row>
        <row r="98">
          <cell r="A98" t="str">
            <v>F129</v>
          </cell>
          <cell r="B98" t="str">
            <v>Account 372</v>
          </cell>
          <cell r="C98">
            <v>0</v>
          </cell>
          <cell r="D98">
            <v>0</v>
          </cell>
          <cell r="E98">
            <v>0</v>
          </cell>
          <cell r="F98">
            <v>9.0909090909090912E-2</v>
          </cell>
          <cell r="G98">
            <v>9.0909090909090912E-2</v>
          </cell>
          <cell r="H98">
            <v>9.0909090909090912E-2</v>
          </cell>
          <cell r="I98">
            <v>9.0909090909090912E-2</v>
          </cell>
          <cell r="J98">
            <v>9.0909090909090912E-2</v>
          </cell>
          <cell r="K98">
            <v>9.0909090909090912E-2</v>
          </cell>
          <cell r="L98">
            <v>9.0909090909090912E-2</v>
          </cell>
          <cell r="M98">
            <v>9.0909090909090912E-2</v>
          </cell>
          <cell r="N98">
            <v>9.0909090909090912E-2</v>
          </cell>
          <cell r="O98">
            <v>9.0909090909090912E-2</v>
          </cell>
          <cell r="P98">
            <v>9.0909090909090912E-2</v>
          </cell>
          <cell r="Q98">
            <v>1</v>
          </cell>
        </row>
        <row r="99">
          <cell r="A99" t="str">
            <v>F130</v>
          </cell>
          <cell r="B99" t="str">
            <v>Account 373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1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1</v>
          </cell>
        </row>
        <row r="100">
          <cell r="A100" t="str">
            <v>F131</v>
          </cell>
          <cell r="B100" t="str">
            <v>Account 581 thru 587 &amp; 591 thru 597</v>
          </cell>
          <cell r="C100">
            <v>0</v>
          </cell>
          <cell r="D100">
            <v>0</v>
          </cell>
          <cell r="E100">
            <v>0</v>
          </cell>
          <cell r="F100">
            <v>0.56473740311759502</v>
          </cell>
          <cell r="G100">
            <v>0.23699929542721418</v>
          </cell>
          <cell r="H100">
            <v>6.5034638296359484E-2</v>
          </cell>
          <cell r="I100">
            <v>3.1239730217942366E-2</v>
          </cell>
          <cell r="J100">
            <v>2.2909978219542754E-3</v>
          </cell>
          <cell r="K100">
            <v>9.1225851186491173E-3</v>
          </cell>
          <cell r="L100">
            <v>5.6396657952428029E-4</v>
          </cell>
          <cell r="M100">
            <v>1.9791267005963648E-4</v>
          </cell>
          <cell r="N100">
            <v>8.9475115657050908E-2</v>
          </cell>
          <cell r="O100">
            <v>1.691775468255115E-4</v>
          </cell>
          <cell r="P100">
            <v>1.691775468255115E-4</v>
          </cell>
          <cell r="Q100">
            <v>1</v>
          </cell>
        </row>
        <row r="101">
          <cell r="A101" t="str">
            <v>F132</v>
          </cell>
          <cell r="B101" t="str">
            <v>Account 364 + 365</v>
          </cell>
          <cell r="C101">
            <v>0</v>
          </cell>
          <cell r="D101">
            <v>0</v>
          </cell>
          <cell r="E101">
            <v>0</v>
          </cell>
          <cell r="F101">
            <v>0.54972183314642697</v>
          </cell>
          <cell r="G101">
            <v>0.26534275233846366</v>
          </cell>
          <cell r="H101">
            <v>7.5301670045579319E-2</v>
          </cell>
          <cell r="I101">
            <v>1.123261279946689E-2</v>
          </cell>
          <cell r="J101">
            <v>0</v>
          </cell>
          <cell r="K101">
            <v>1.0016501278752168E-2</v>
          </cell>
          <cell r="L101">
            <v>1.6192458439324617E-4</v>
          </cell>
          <cell r="M101">
            <v>1.2077077519056351E-4</v>
          </cell>
          <cell r="N101">
            <v>8.8101935031727252E-2</v>
          </cell>
          <cell r="O101">
            <v>0</v>
          </cell>
          <cell r="P101">
            <v>0</v>
          </cell>
          <cell r="Q101">
            <v>1</v>
          </cell>
        </row>
        <row r="102">
          <cell r="A102" t="str">
            <v>F133</v>
          </cell>
          <cell r="B102" t="str">
            <v>Account 366 + 367</v>
          </cell>
          <cell r="C102">
            <v>0</v>
          </cell>
          <cell r="D102">
            <v>0</v>
          </cell>
          <cell r="E102">
            <v>0</v>
          </cell>
          <cell r="F102">
            <v>0.62356330201688825</v>
          </cell>
          <cell r="G102">
            <v>0.21341111952347383</v>
          </cell>
          <cell r="H102">
            <v>6.056398211289981E-2</v>
          </cell>
          <cell r="I102">
            <v>2.5903236287473088E-3</v>
          </cell>
          <cell r="J102">
            <v>0</v>
          </cell>
          <cell r="K102">
            <v>8.0561188604846602E-3</v>
          </cell>
          <cell r="L102">
            <v>1.3023346795489854E-4</v>
          </cell>
          <cell r="M102">
            <v>9.71340883140444E-5</v>
          </cell>
          <cell r="N102">
            <v>9.158778630123722E-2</v>
          </cell>
          <cell r="O102">
            <v>0</v>
          </cell>
          <cell r="P102">
            <v>0</v>
          </cell>
          <cell r="Q102">
            <v>1</v>
          </cell>
        </row>
        <row r="103">
          <cell r="A103" t="str">
            <v>F134</v>
          </cell>
          <cell r="B103" t="str">
            <v>Account 364 + 365 + 369  (OH)</v>
          </cell>
          <cell r="C103">
            <v>0</v>
          </cell>
          <cell r="D103">
            <v>0</v>
          </cell>
          <cell r="E103">
            <v>0</v>
          </cell>
          <cell r="F103">
            <v>0.58407929266177938</v>
          </cell>
          <cell r="G103">
            <v>0.23942214969927425</v>
          </cell>
          <cell r="H103">
            <v>6.6128047478743762E-2</v>
          </cell>
          <cell r="I103">
            <v>9.7163646886650242E-3</v>
          </cell>
          <cell r="J103">
            <v>0</v>
          </cell>
          <cell r="K103">
            <v>8.6644114834488646E-3</v>
          </cell>
          <cell r="L103">
            <v>5.4880294721164195E-4</v>
          </cell>
          <cell r="M103">
            <v>1.9337422579610169E-4</v>
          </cell>
          <cell r="N103">
            <v>9.1247556815081121E-2</v>
          </cell>
          <cell r="O103">
            <v>0</v>
          </cell>
          <cell r="P103">
            <v>0</v>
          </cell>
          <cell r="Q103">
            <v>1</v>
          </cell>
        </row>
        <row r="104">
          <cell r="A104" t="str">
            <v>F135</v>
          </cell>
          <cell r="B104" t="str">
            <v>Account 366 + 367 + 369  (UG)</v>
          </cell>
          <cell r="C104">
            <v>0</v>
          </cell>
          <cell r="D104">
            <v>0</v>
          </cell>
          <cell r="E104">
            <v>0</v>
          </cell>
          <cell r="F104">
            <v>0.65679531281737336</v>
          </cell>
          <cell r="G104">
            <v>0.18764487695055204</v>
          </cell>
          <cell r="H104">
            <v>5.0775222051945915E-2</v>
          </cell>
          <cell r="I104">
            <v>2.1139030524971038E-3</v>
          </cell>
          <cell r="J104">
            <v>0</v>
          </cell>
          <cell r="K104">
            <v>6.5744118076449471E-3</v>
          </cell>
          <cell r="L104">
            <v>6.6319669797651362E-4</v>
          </cell>
          <cell r="M104">
            <v>2.0040601342614508E-4</v>
          </cell>
          <cell r="N104">
            <v>9.5232670608584147E-2</v>
          </cell>
          <cell r="O104">
            <v>0</v>
          </cell>
          <cell r="P104">
            <v>0</v>
          </cell>
          <cell r="Q104">
            <v>1</v>
          </cell>
        </row>
        <row r="105">
          <cell r="A105" t="str">
            <v>F136</v>
          </cell>
          <cell r="B105" t="str">
            <v>Account 902 + 903 + 904</v>
          </cell>
          <cell r="C105">
            <v>0</v>
          </cell>
          <cell r="D105">
            <v>0</v>
          </cell>
          <cell r="E105">
            <v>0</v>
          </cell>
          <cell r="F105">
            <v>0.86927445410674842</v>
          </cell>
          <cell r="G105">
            <v>2.3369005169427894E-2</v>
          </cell>
          <cell r="H105">
            <v>2.8684212533734385E-3</v>
          </cell>
          <cell r="I105">
            <v>7.9372832476741866E-3</v>
          </cell>
          <cell r="J105">
            <v>3.6966571284417888E-3</v>
          </cell>
          <cell r="K105">
            <v>2.6944623715545479E-3</v>
          </cell>
          <cell r="L105">
            <v>2.5230008526894764E-3</v>
          </cell>
          <cell r="M105">
            <v>5.4878832106522511E-4</v>
          </cell>
          <cell r="N105">
            <v>8.7034424026918938E-2</v>
          </cell>
          <cell r="O105">
            <v>2.6751761053095773E-5</v>
          </cell>
          <cell r="P105">
            <v>2.6751761053095773E-5</v>
          </cell>
          <cell r="Q105">
            <v>1</v>
          </cell>
        </row>
        <row r="106">
          <cell r="A106" t="str">
            <v>F137</v>
          </cell>
          <cell r="B106" t="str">
            <v>Total O &amp; M Expense</v>
          </cell>
          <cell r="C106">
            <v>0</v>
          </cell>
          <cell r="D106">
            <v>0</v>
          </cell>
          <cell r="E106">
            <v>0</v>
          </cell>
          <cell r="F106">
            <v>0.39746077830950327</v>
          </cell>
          <cell r="G106">
            <v>0.26243584154678345</v>
          </cell>
          <cell r="H106">
            <v>7.8920680850827249E-2</v>
          </cell>
          <cell r="I106">
            <v>4.4013492028787309E-3</v>
          </cell>
          <cell r="J106">
            <v>0.14489415977003978</v>
          </cell>
          <cell r="K106">
            <v>1.0895347487842905E-2</v>
          </cell>
          <cell r="L106">
            <v>3.2220894732083749E-4</v>
          </cell>
          <cell r="M106">
            <v>3.2518638379969562E-4</v>
          </cell>
          <cell r="N106">
            <v>7.1355281213215285E-2</v>
          </cell>
          <cell r="O106">
            <v>1.6403981730366356E-2</v>
          </cell>
          <cell r="P106">
            <v>1.2585184557422512E-2</v>
          </cell>
          <cell r="Q106">
            <v>1</v>
          </cell>
        </row>
        <row r="107">
          <cell r="A107" t="str">
            <v>F137G</v>
          </cell>
          <cell r="B107" t="str">
            <v>Generation O &amp; M Exp</v>
          </cell>
          <cell r="C107">
            <v>0</v>
          </cell>
          <cell r="D107">
            <v>0</v>
          </cell>
          <cell r="E107">
            <v>0</v>
          </cell>
          <cell r="F107">
            <v>0.35692660656219827</v>
          </cell>
          <cell r="G107">
            <v>0.27484192842229432</v>
          </cell>
          <cell r="H107">
            <v>8.4198542269979873E-2</v>
          </cell>
          <cell r="I107">
            <v>1.9381250078965805E-3</v>
          </cell>
          <cell r="J107">
            <v>0.16714479202177826</v>
          </cell>
          <cell r="K107">
            <v>1.1150909533160638E-2</v>
          </cell>
          <cell r="L107">
            <v>2.1033534539871904E-4</v>
          </cell>
          <cell r="M107">
            <v>3.560140944500677E-4</v>
          </cell>
          <cell r="N107">
            <v>6.8593167258038545E-2</v>
          </cell>
          <cell r="O107">
            <v>1.9038585399039545E-2</v>
          </cell>
          <cell r="P107">
            <v>1.5600994085765141E-2</v>
          </cell>
          <cell r="Q107">
            <v>1</v>
          </cell>
        </row>
        <row r="108">
          <cell r="A108" t="str">
            <v>F137T</v>
          </cell>
          <cell r="B108" t="str">
            <v>Transmission O &amp; M Exp</v>
          </cell>
          <cell r="C108">
            <v>0</v>
          </cell>
          <cell r="D108">
            <v>0</v>
          </cell>
          <cell r="E108">
            <v>0</v>
          </cell>
          <cell r="F108">
            <v>0.40916240802039056</v>
          </cell>
          <cell r="G108">
            <v>0.27397526575374342</v>
          </cell>
          <cell r="H108">
            <v>7.5538631351566715E-2</v>
          </cell>
          <cell r="I108">
            <v>3.0811770044770115E-4</v>
          </cell>
          <cell r="J108">
            <v>0.13890826309916482</v>
          </cell>
          <cell r="K108">
            <v>1.3531130906968926E-2</v>
          </cell>
          <cell r="L108">
            <v>1.7124819266772673E-4</v>
          </cell>
          <cell r="M108">
            <v>3.0303012185733506E-5</v>
          </cell>
          <cell r="N108">
            <v>7.2387878258019886E-2</v>
          </cell>
          <cell r="O108">
            <v>1.4799196086005497E-2</v>
          </cell>
          <cell r="P108">
            <v>1.1875576188391083E-3</v>
          </cell>
          <cell r="Q108">
            <v>1</v>
          </cell>
        </row>
        <row r="109">
          <cell r="A109" t="str">
            <v>F137D</v>
          </cell>
          <cell r="B109" t="str">
            <v xml:space="preserve">Distribution O &amp; M Exp </v>
          </cell>
          <cell r="C109">
            <v>0</v>
          </cell>
          <cell r="D109">
            <v>0</v>
          </cell>
          <cell r="E109">
            <v>0</v>
          </cell>
          <cell r="F109">
            <v>0.56156236967719997</v>
          </cell>
          <cell r="G109">
            <v>0.23738967880495929</v>
          </cell>
          <cell r="H109">
            <v>6.5282063823892983E-2</v>
          </cell>
          <cell r="I109">
            <v>2.8831451429036144E-2</v>
          </cell>
          <cell r="J109">
            <v>6.7875099116720423E-3</v>
          </cell>
          <cell r="K109">
            <v>9.4826071082059777E-3</v>
          </cell>
          <cell r="L109">
            <v>5.4794617898980258E-4</v>
          </cell>
          <cell r="M109">
            <v>2.1140332866330117E-4</v>
          </cell>
          <cell r="N109">
            <v>8.8637309883478899E-2</v>
          </cell>
          <cell r="O109">
            <v>6.847695918791722E-4</v>
          </cell>
          <cell r="P109">
            <v>5.8289026202241795E-4</v>
          </cell>
          <cell r="Q109">
            <v>1</v>
          </cell>
        </row>
        <row r="110">
          <cell r="A110" t="str">
            <v>F137R</v>
          </cell>
          <cell r="B110" t="str">
            <v>Retail O &amp; M Exp  (Customer)</v>
          </cell>
          <cell r="C110">
            <v>0</v>
          </cell>
          <cell r="D110">
            <v>0</v>
          </cell>
          <cell r="E110">
            <v>0</v>
          </cell>
          <cell r="F110">
            <v>0.87046973142932571</v>
          </cell>
          <cell r="G110">
            <v>2.1797678650836233E-2</v>
          </cell>
          <cell r="H110">
            <v>2.264045228145961E-3</v>
          </cell>
          <cell r="I110">
            <v>8.4692007047442765E-3</v>
          </cell>
          <cell r="J110">
            <v>2.9088393500549944E-3</v>
          </cell>
          <cell r="K110">
            <v>2.7593544899182335E-3</v>
          </cell>
          <cell r="L110">
            <v>2.5995898237000147E-3</v>
          </cell>
          <cell r="M110">
            <v>5.6675418134045734E-4</v>
          </cell>
          <cell r="N110">
            <v>8.808304226905142E-2</v>
          </cell>
          <cell r="O110">
            <v>-2.9769851688628098E-6</v>
          </cell>
          <cell r="P110">
            <v>8.4740858051461309E-5</v>
          </cell>
          <cell r="Q110">
            <v>1</v>
          </cell>
        </row>
        <row r="111">
          <cell r="A111" t="str">
            <v>F137M</v>
          </cell>
          <cell r="B111" t="str">
            <v xml:space="preserve">Misc &amp; Customer O &amp; M Exp </v>
          </cell>
          <cell r="C111">
            <v>0</v>
          </cell>
          <cell r="D111">
            <v>0</v>
          </cell>
          <cell r="E111">
            <v>0</v>
          </cell>
          <cell r="F111">
            <v>0.45881007819751091</v>
          </cell>
          <cell r="G111">
            <v>0.26331633760026024</v>
          </cell>
          <cell r="H111">
            <v>7.1763778244284093E-2</v>
          </cell>
          <cell r="I111">
            <v>4.295826988012565E-3</v>
          </cell>
          <cell r="J111">
            <v>0.10095192275591901</v>
          </cell>
          <cell r="K111">
            <v>1.3360260905088727E-2</v>
          </cell>
          <cell r="L111">
            <v>2.5052857916604989E-4</v>
          </cell>
          <cell r="M111">
            <v>7.6315449556702279E-5</v>
          </cell>
          <cell r="N111">
            <v>7.64519649695031E-2</v>
          </cell>
          <cell r="O111">
            <v>1.0697459618593331E-2</v>
          </cell>
          <cell r="P111">
            <v>2.5526692105047385E-5</v>
          </cell>
          <cell r="Q111">
            <v>1</v>
          </cell>
        </row>
        <row r="112">
          <cell r="A112" t="str">
            <v>F138</v>
          </cell>
          <cell r="B112" t="str">
            <v>GTD O&amp;M Exp  (less fuel, purchased p &amp; wheeling)</v>
          </cell>
          <cell r="C112">
            <v>0</v>
          </cell>
          <cell r="D112">
            <v>0</v>
          </cell>
          <cell r="E112">
            <v>0</v>
          </cell>
          <cell r="F112">
            <v>0.51297374058247036</v>
          </cell>
          <cell r="G112">
            <v>0.23161788495871341</v>
          </cell>
          <cell r="H112">
            <v>6.295850672442671E-2</v>
          </cell>
          <cell r="I112">
            <v>9.6962933429714862E-3</v>
          </cell>
          <cell r="J112">
            <v>8.2765319585409641E-2</v>
          </cell>
          <cell r="K112">
            <v>1.1081384737767212E-2</v>
          </cell>
          <cell r="L112">
            <v>5.9025566326051328E-4</v>
          </cell>
          <cell r="M112">
            <v>1.3097637855123684E-4</v>
          </cell>
          <cell r="N112">
            <v>7.9236648730672557E-2</v>
          </cell>
          <cell r="O112">
            <v>8.7624534381868721E-3</v>
          </cell>
          <cell r="P112">
            <v>1.865358575705988E-4</v>
          </cell>
          <cell r="Q112">
            <v>1</v>
          </cell>
        </row>
        <row r="113">
          <cell r="A113" t="str">
            <v>F138G</v>
          </cell>
          <cell r="B113" t="str">
            <v xml:space="preserve">Generation O &amp; M Exp (less fuel &amp; purchased power) </v>
          </cell>
          <cell r="C113">
            <v>0</v>
          </cell>
          <cell r="D113">
            <v>0</v>
          </cell>
          <cell r="E113">
            <v>0</v>
          </cell>
          <cell r="F113">
            <v>0.41115729857166261</v>
          </cell>
          <cell r="G113">
            <v>0.27512253684995219</v>
          </cell>
          <cell r="H113">
            <v>7.5330300606324563E-2</v>
          </cell>
          <cell r="I113">
            <v>3.311091741828112E-5</v>
          </cell>
          <cell r="J113">
            <v>0.13685657528653825</v>
          </cell>
          <cell r="K113">
            <v>1.3801520014501238E-2</v>
          </cell>
          <cell r="L113">
            <v>1.6409088154204513E-4</v>
          </cell>
          <cell r="M113">
            <v>6.1059445278468861E-6</v>
          </cell>
          <cell r="N113">
            <v>7.2619153034347961E-2</v>
          </cell>
          <cell r="O113">
            <v>1.4642235615513427E-2</v>
          </cell>
          <cell r="P113">
            <v>2.670722776715125E-4</v>
          </cell>
          <cell r="Q113">
            <v>1</v>
          </cell>
        </row>
        <row r="114">
          <cell r="A114" t="str">
            <v>F138T</v>
          </cell>
          <cell r="B114" t="str">
            <v>Transmission O &amp; M Exp - (less wheeling exp)</v>
          </cell>
          <cell r="C114">
            <v>0</v>
          </cell>
          <cell r="D114">
            <v>0</v>
          </cell>
          <cell r="E114">
            <v>0</v>
          </cell>
          <cell r="F114">
            <v>0.4100468315521269</v>
          </cell>
          <cell r="G114">
            <v>0.27374447051353201</v>
          </cell>
          <cell r="H114">
            <v>7.4795203567112209E-2</v>
          </cell>
          <cell r="I114">
            <v>0</v>
          </cell>
          <cell r="J114">
            <v>0.14048597972129515</v>
          </cell>
          <cell r="K114">
            <v>1.3781239051239664E-2</v>
          </cell>
          <cell r="L114">
            <v>1.6246050375107635E-4</v>
          </cell>
          <cell r="M114">
            <v>0</v>
          </cell>
          <cell r="N114">
            <v>7.2323279036999935E-2</v>
          </cell>
          <cell r="O114">
            <v>1.4660536053943542E-2</v>
          </cell>
          <cell r="P114">
            <v>0</v>
          </cell>
          <cell r="Q114">
            <v>1</v>
          </cell>
        </row>
        <row r="115">
          <cell r="A115" t="str">
            <v>F138D</v>
          </cell>
          <cell r="B115" t="str">
            <v xml:space="preserve">Distribution O &amp; M Exp </v>
          </cell>
          <cell r="C115">
            <v>0</v>
          </cell>
          <cell r="D115">
            <v>0</v>
          </cell>
          <cell r="E115">
            <v>0</v>
          </cell>
          <cell r="F115">
            <v>0.56473740311759479</v>
          </cell>
          <cell r="G115">
            <v>0.2369992954272141</v>
          </cell>
          <cell r="H115">
            <v>6.5034638296359484E-2</v>
          </cell>
          <cell r="I115">
            <v>3.1239730217942359E-2</v>
          </cell>
          <cell r="J115">
            <v>2.290997821954275E-3</v>
          </cell>
          <cell r="K115">
            <v>9.1225851186491156E-3</v>
          </cell>
          <cell r="L115">
            <v>5.6396657952428018E-4</v>
          </cell>
          <cell r="M115">
            <v>1.9791267005963648E-4</v>
          </cell>
          <cell r="N115">
            <v>8.9475115657050922E-2</v>
          </cell>
          <cell r="O115">
            <v>1.6917754682551148E-4</v>
          </cell>
          <cell r="P115">
            <v>1.6917754682551148E-4</v>
          </cell>
          <cell r="Q115">
            <v>1</v>
          </cell>
        </row>
        <row r="116">
          <cell r="A116" t="str">
            <v>F138R</v>
          </cell>
          <cell r="B116" t="str">
            <v>Retail O &amp; M Exp  (Customer)</v>
          </cell>
          <cell r="C116">
            <v>0</v>
          </cell>
          <cell r="D116">
            <v>0</v>
          </cell>
          <cell r="E116">
            <v>0</v>
          </cell>
          <cell r="F116">
            <v>0.86903861554361361</v>
          </cell>
          <cell r="G116">
            <v>2.2761447099022569E-2</v>
          </cell>
          <cell r="H116">
            <v>2.5052357069096803E-3</v>
          </cell>
          <cell r="I116">
            <v>8.4432279295167546E-3</v>
          </cell>
          <cell r="J116">
            <v>3.1883725231343992E-3</v>
          </cell>
          <cell r="K116">
            <v>2.8120132856704868E-3</v>
          </cell>
          <cell r="L116">
            <v>2.5900384772188532E-3</v>
          </cell>
          <cell r="M116">
            <v>5.6336995125946809E-4</v>
          </cell>
          <cell r="N116">
            <v>8.805156747693535E-2</v>
          </cell>
          <cell r="O116">
            <v>2.3056003359409895E-5</v>
          </cell>
          <cell r="P116">
            <v>2.3056003359409895E-5</v>
          </cell>
          <cell r="Q116">
            <v>1</v>
          </cell>
        </row>
        <row r="117">
          <cell r="A117" t="str">
            <v>F138M</v>
          </cell>
          <cell r="B117" t="str">
            <v xml:space="preserve">Misc &amp; Customer O &amp; M Exp </v>
          </cell>
          <cell r="C117">
            <v>0</v>
          </cell>
          <cell r="D117">
            <v>0</v>
          </cell>
          <cell r="E117">
            <v>0</v>
          </cell>
          <cell r="F117">
            <v>9.0909090909090912E-2</v>
          </cell>
          <cell r="G117">
            <v>9.0909090909090912E-2</v>
          </cell>
          <cell r="H117">
            <v>9.0909090909090912E-2</v>
          </cell>
          <cell r="I117">
            <v>9.0909090909090912E-2</v>
          </cell>
          <cell r="J117">
            <v>9.0909090909090912E-2</v>
          </cell>
          <cell r="K117">
            <v>9.0909090909090912E-2</v>
          </cell>
          <cell r="L117">
            <v>9.0909090909090912E-2</v>
          </cell>
          <cell r="M117">
            <v>9.0909090909090912E-2</v>
          </cell>
          <cell r="N117">
            <v>9.0909090909090912E-2</v>
          </cell>
          <cell r="O117">
            <v>9.0909090909090912E-2</v>
          </cell>
          <cell r="P117">
            <v>9.0909090909090912E-2</v>
          </cell>
          <cell r="Q117">
            <v>1</v>
          </cell>
        </row>
        <row r="118">
          <cell r="A118" t="str">
            <v>F140</v>
          </cell>
          <cell r="B118" t="str">
            <v>Revenue Requirement Before Rev Credits</v>
          </cell>
          <cell r="C118">
            <v>0</v>
          </cell>
          <cell r="D118">
            <v>0</v>
          </cell>
          <cell r="E118">
            <v>0</v>
          </cell>
          <cell r="F118">
            <v>0.40724655589798214</v>
          </cell>
          <cell r="G118">
            <v>0.26838165490570931</v>
          </cell>
          <cell r="H118">
            <v>7.8472255562973575E-2</v>
          </cell>
          <cell r="I118">
            <v>5.0054552560652651E-3</v>
          </cell>
          <cell r="J118">
            <v>0.1309097581317632</v>
          </cell>
          <cell r="K118">
            <v>1.055080645045183E-2</v>
          </cell>
          <cell r="L118">
            <v>3.1259897999324506E-4</v>
          </cell>
          <cell r="M118">
            <v>3.6982862899975077E-4</v>
          </cell>
          <cell r="N118">
            <v>7.4066204383474984E-2</v>
          </cell>
          <cell r="O118">
            <v>1.4322827120599532E-2</v>
          </cell>
          <cell r="P118">
            <v>1.0362054711361314E-2</v>
          </cell>
          <cell r="Q118">
            <v>1</v>
          </cell>
        </row>
        <row r="119">
          <cell r="A119" t="str">
            <v>F140G</v>
          </cell>
          <cell r="B119" t="str">
            <v>Revenue Requirement Before Rev Credits</v>
          </cell>
          <cell r="C119">
            <v>0</v>
          </cell>
          <cell r="D119">
            <v>0</v>
          </cell>
          <cell r="E119">
            <v>0</v>
          </cell>
          <cell r="F119">
            <v>0.35913494928900547</v>
          </cell>
          <cell r="G119">
            <v>0.27899701245025094</v>
          </cell>
          <cell r="H119">
            <v>8.3685975175801286E-2</v>
          </cell>
          <cell r="I119">
            <v>1.5651874495130628E-3</v>
          </cell>
          <cell r="J119">
            <v>0.16215289213631856</v>
          </cell>
          <cell r="K119">
            <v>1.0814140394140016E-2</v>
          </cell>
          <cell r="L119">
            <v>2.0383638615736852E-4</v>
          </cell>
          <cell r="M119">
            <v>3.3055963401477679E-4</v>
          </cell>
          <cell r="N119">
            <v>7.0199105673309295E-2</v>
          </cell>
          <cell r="O119">
            <v>1.7928509905025817E-2</v>
          </cell>
          <cell r="P119">
            <v>1.4987831506547691E-2</v>
          </cell>
          <cell r="Q119">
            <v>1</v>
          </cell>
        </row>
        <row r="120">
          <cell r="A120" t="str">
            <v>F140T</v>
          </cell>
          <cell r="B120" t="str">
            <v>Revenue Requirement Before Rev Credits</v>
          </cell>
          <cell r="C120">
            <v>0</v>
          </cell>
          <cell r="D120">
            <v>0</v>
          </cell>
          <cell r="E120">
            <v>0</v>
          </cell>
          <cell r="F120">
            <v>0.39043297408329014</v>
          </cell>
          <cell r="G120">
            <v>0.28526095235308935</v>
          </cell>
          <cell r="H120">
            <v>7.8847526862270714E-2</v>
          </cell>
          <cell r="I120">
            <v>3.9079249815270546E-6</v>
          </cell>
          <cell r="J120">
            <v>0.14452849346642621</v>
          </cell>
          <cell r="K120">
            <v>1.1647797337605507E-2</v>
          </cell>
          <cell r="L120">
            <v>1.7180144574955938E-4</v>
          </cell>
          <cell r="M120">
            <v>-1.5315512232262305E-5</v>
          </cell>
          <cell r="N120">
            <v>7.386712029248986E-2</v>
          </cell>
          <cell r="O120">
            <v>1.4584590329164732E-2</v>
          </cell>
          <cell r="P120">
            <v>6.7015141672984758E-4</v>
          </cell>
          <cell r="Q120">
            <v>1</v>
          </cell>
        </row>
        <row r="121">
          <cell r="A121" t="str">
            <v>F140D</v>
          </cell>
          <cell r="B121" t="str">
            <v>Revenue Requirement Before Rev Credits</v>
          </cell>
          <cell r="C121">
            <v>0</v>
          </cell>
          <cell r="D121">
            <v>0</v>
          </cell>
          <cell r="E121">
            <v>0</v>
          </cell>
          <cell r="F121">
            <v>0.55722242213930728</v>
          </cell>
          <cell r="G121">
            <v>0.24608021900807533</v>
          </cell>
          <cell r="H121">
            <v>6.7407841653748024E-2</v>
          </cell>
          <cell r="I121">
            <v>2.3895259412495484E-2</v>
          </cell>
          <cell r="J121">
            <v>3.0444120335825328E-3</v>
          </cell>
          <cell r="K121">
            <v>9.6578548832004455E-3</v>
          </cell>
          <cell r="L121">
            <v>5.4045500073625482E-4</v>
          </cell>
          <cell r="M121">
            <v>8.2456000479019006E-4</v>
          </cell>
          <cell r="N121">
            <v>9.0537976780049378E-2</v>
          </cell>
          <cell r="O121">
            <v>3.0321924882916048E-4</v>
          </cell>
          <cell r="P121">
            <v>4.8577983573917474E-4</v>
          </cell>
          <cell r="Q121">
            <v>1</v>
          </cell>
        </row>
        <row r="122">
          <cell r="A122" t="str">
            <v>F140R</v>
          </cell>
          <cell r="B122" t="str">
            <v>Revenue Requirement Before Rev Credits</v>
          </cell>
          <cell r="C122">
            <v>0</v>
          </cell>
          <cell r="D122">
            <v>0</v>
          </cell>
          <cell r="E122">
            <v>0</v>
          </cell>
          <cell r="F122">
            <v>0.90093436065764898</v>
          </cell>
          <cell r="G122">
            <v>2.2747268098712491E-2</v>
          </cell>
          <cell r="H122">
            <v>-4.4885262076517675E-5</v>
          </cell>
          <cell r="I122">
            <v>8.9724069384586914E-3</v>
          </cell>
          <cell r="J122">
            <v>-1.1636847542460036E-2</v>
          </cell>
          <cell r="K122">
            <v>2.788177907165186E-3</v>
          </cell>
          <cell r="L122">
            <v>2.6801690317733609E-3</v>
          </cell>
          <cell r="M122">
            <v>6.2498872709684848E-4</v>
          </cell>
          <cell r="N122">
            <v>8.0115389136673321E-2</v>
          </cell>
          <cell r="O122">
            <v>4.2414454377295599E-5</v>
          </cell>
          <cell r="P122">
            <v>-7.2234421451389929E-3</v>
          </cell>
          <cell r="Q122">
            <v>1</v>
          </cell>
        </row>
        <row r="123">
          <cell r="A123" t="str">
            <v>F140M</v>
          </cell>
          <cell r="B123" t="str">
            <v>Revenue Requirement Before Rev Credits</v>
          </cell>
          <cell r="C123">
            <v>0</v>
          </cell>
          <cell r="D123">
            <v>0</v>
          </cell>
          <cell r="E123">
            <v>0</v>
          </cell>
          <cell r="F123">
            <v>0.44387372107024337</v>
          </cell>
          <cell r="G123">
            <v>0.26590170098928489</v>
          </cell>
          <cell r="H123">
            <v>7.3325781369774454E-2</v>
          </cell>
          <cell r="I123">
            <v>4.5066657708467839E-3</v>
          </cell>
          <cell r="J123">
            <v>0.1059545892441887</v>
          </cell>
          <cell r="K123">
            <v>1.2590811514811659E-2</v>
          </cell>
          <cell r="L123">
            <v>2.5072490787966649E-4</v>
          </cell>
          <cell r="M123">
            <v>2.1504869741075823E-4</v>
          </cell>
          <cell r="N123">
            <v>7.6192052206813882E-2</v>
          </cell>
          <cell r="O123">
            <v>1.1112335229641663E-2</v>
          </cell>
          <cell r="P123">
            <v>6.0765771681317677E-3</v>
          </cell>
          <cell r="Q123">
            <v>1</v>
          </cell>
        </row>
        <row r="124">
          <cell r="A124" t="str">
            <v>F141</v>
          </cell>
          <cell r="B124" t="str">
            <v>Firm Revenues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A125" t="str">
            <v>F150</v>
          </cell>
          <cell r="B125" t="str">
            <v>Income Before State Taxes</v>
          </cell>
          <cell r="C125">
            <v>0</v>
          </cell>
          <cell r="D125">
            <v>0</v>
          </cell>
          <cell r="E125">
            <v>0</v>
          </cell>
          <cell r="F125">
            <v>-0.62378468077942817</v>
          </cell>
          <cell r="G125">
            <v>0.87156113290443227</v>
          </cell>
          <cell r="H125">
            <v>0.27551272238863345</v>
          </cell>
          <cell r="I125">
            <v>7.7290622538925116E-2</v>
          </cell>
          <cell r="J125">
            <v>0.11852251627945906</v>
          </cell>
          <cell r="K125">
            <v>-0.11136850445034048</v>
          </cell>
          <cell r="L125">
            <v>1.9368078194343889E-3</v>
          </cell>
          <cell r="M125">
            <v>1.3765737080356784E-2</v>
          </cell>
          <cell r="N125">
            <v>0.18442920537369567</v>
          </cell>
          <cell r="O125">
            <v>-1.1267508288143019E-2</v>
          </cell>
          <cell r="P125">
            <v>0.20340195229955582</v>
          </cell>
          <cell r="Q125">
            <v>1</v>
          </cell>
        </row>
        <row r="126">
          <cell r="A126" t="str">
            <v>F150G</v>
          </cell>
          <cell r="B126" t="str">
            <v>Income Before State Taxes</v>
          </cell>
          <cell r="C126">
            <v>0</v>
          </cell>
          <cell r="D126">
            <v>0</v>
          </cell>
          <cell r="E126">
            <v>0</v>
          </cell>
          <cell r="F126">
            <v>1.4431973734517904</v>
          </cell>
          <cell r="G126">
            <v>-0.12504821782396869</v>
          </cell>
          <cell r="H126">
            <v>-7.8330312067078398E-2</v>
          </cell>
          <cell r="I126">
            <v>-7.3731101772718365E-3</v>
          </cell>
          <cell r="J126">
            <v>-7.1415799472255154E-2</v>
          </cell>
          <cell r="K126">
            <v>0.10774198470814723</v>
          </cell>
          <cell r="L126">
            <v>-2.658886421782846E-4</v>
          </cell>
          <cell r="M126">
            <v>-5.5611201338795569E-3</v>
          </cell>
          <cell r="N126">
            <v>8.0495133803098994E-3</v>
          </cell>
          <cell r="O126">
            <v>2.2155500528749587E-2</v>
          </cell>
          <cell r="P126">
            <v>-0.29314992375204713</v>
          </cell>
          <cell r="Q126">
            <v>1</v>
          </cell>
        </row>
        <row r="127">
          <cell r="A127" t="str">
            <v>F150T</v>
          </cell>
          <cell r="B127" t="str">
            <v>Income Before State Taxes</v>
          </cell>
          <cell r="C127">
            <v>0</v>
          </cell>
          <cell r="D127">
            <v>0</v>
          </cell>
          <cell r="E127">
            <v>0</v>
          </cell>
          <cell r="F127">
            <v>-0.14727396764696887</v>
          </cell>
          <cell r="G127">
            <v>0.59203076699786317</v>
          </cell>
          <cell r="H127">
            <v>0.18124473545547759</v>
          </cell>
          <cell r="I127">
            <v>-1.8144374797251365E-3</v>
          </cell>
          <cell r="J127">
            <v>0.27768982437419942</v>
          </cell>
          <cell r="K127">
            <v>-4.4253324735164364E-2</v>
          </cell>
          <cell r="L127">
            <v>3.9647147821358279E-4</v>
          </cell>
          <cell r="M127">
            <v>-6.4405253150881232E-4</v>
          </cell>
          <cell r="N127">
            <v>0.1272551773263017</v>
          </cell>
          <cell r="O127">
            <v>9.9409633501802673E-3</v>
          </cell>
          <cell r="P127">
            <v>5.4278433965836356E-3</v>
          </cell>
          <cell r="Q127">
            <v>1</v>
          </cell>
        </row>
        <row r="128">
          <cell r="A128" t="str">
            <v>F150D</v>
          </cell>
          <cell r="B128" t="str">
            <v>Income Before State Taxes</v>
          </cell>
          <cell r="C128">
            <v>0</v>
          </cell>
          <cell r="D128">
            <v>0</v>
          </cell>
          <cell r="E128">
            <v>0</v>
          </cell>
          <cell r="F128">
            <v>0.33787888796245985</v>
          </cell>
          <cell r="G128">
            <v>0.37072501636059396</v>
          </cell>
          <cell r="H128">
            <v>0.1064519806836757</v>
          </cell>
          <cell r="I128">
            <v>5.3744962246019511E-2</v>
          </cell>
          <cell r="J128">
            <v>7.5370781992769448E-4</v>
          </cell>
          <cell r="K128">
            <v>-7.4615412049179606E-3</v>
          </cell>
          <cell r="L128">
            <v>9.2180332813359453E-4</v>
          </cell>
          <cell r="M128">
            <v>7.3426189170171614E-3</v>
          </cell>
          <cell r="N128">
            <v>0.12685232412687611</v>
          </cell>
          <cell r="O128">
            <v>7.0545345837940787E-5</v>
          </cell>
          <cell r="P128">
            <v>2.7196944153721502E-3</v>
          </cell>
          <cell r="Q128">
            <v>1</v>
          </cell>
        </row>
        <row r="129">
          <cell r="A129" t="str">
            <v>F150R</v>
          </cell>
          <cell r="B129" t="str">
            <v>Income Before State Taxes</v>
          </cell>
          <cell r="C129">
            <v>0</v>
          </cell>
          <cell r="D129">
            <v>0</v>
          </cell>
          <cell r="E129">
            <v>0</v>
          </cell>
          <cell r="F129">
            <v>-0.878383116030792</v>
          </cell>
          <cell r="G129">
            <v>-4.0341158105739105E-3</v>
          </cell>
          <cell r="H129">
            <v>0.15316142995497148</v>
          </cell>
          <cell r="I129">
            <v>-1.8316031940214885E-2</v>
          </cell>
          <cell r="J129">
            <v>0.9294218302799665</v>
          </cell>
          <cell r="K129">
            <v>4.8136458603555412E-3</v>
          </cell>
          <cell r="L129">
            <v>-4.2753035658495619E-3</v>
          </cell>
          <cell r="M129">
            <v>-2.294285436035221E-3</v>
          </cell>
          <cell r="N129">
            <v>0.51899969242132449</v>
          </cell>
          <cell r="O129">
            <v>-1.5908415869520247E-3</v>
          </cell>
          <cell r="P129">
            <v>0.30249709585616585</v>
          </cell>
          <cell r="Q129">
            <v>1</v>
          </cell>
        </row>
        <row r="130">
          <cell r="A130" t="str">
            <v>F150M</v>
          </cell>
          <cell r="B130" t="str">
            <v>Income Before State Taxes</v>
          </cell>
          <cell r="C130">
            <v>0</v>
          </cell>
          <cell r="D130">
            <v>0</v>
          </cell>
          <cell r="E130">
            <v>0</v>
          </cell>
          <cell r="F130">
            <v>0.27812919335440878</v>
          </cell>
          <cell r="G130">
            <v>0.29862814335254739</v>
          </cell>
          <cell r="H130">
            <v>8.9509177364187745E-2</v>
          </cell>
          <cell r="I130">
            <v>9.2883838250759961E-3</v>
          </cell>
          <cell r="J130">
            <v>0.14071456624006423</v>
          </cell>
          <cell r="K130">
            <v>2.071483411995814E-3</v>
          </cell>
          <cell r="L130">
            <v>2.7958201954420784E-4</v>
          </cell>
          <cell r="M130">
            <v>2.183952882608356E-3</v>
          </cell>
          <cell r="N130">
            <v>7.721278791683342E-2</v>
          </cell>
          <cell r="O130">
            <v>1.2157583695747314E-2</v>
          </cell>
          <cell r="P130">
            <v>8.982528094748396E-2</v>
          </cell>
          <cell r="Q130">
            <v>1</v>
          </cell>
        </row>
        <row r="131">
          <cell r="A131" t="str">
            <v>F151</v>
          </cell>
          <cell r="B131" t="str">
            <v>Depreciation Expense</v>
          </cell>
          <cell r="C131">
            <v>0</v>
          </cell>
          <cell r="D131">
            <v>0</v>
          </cell>
          <cell r="E131">
            <v>0</v>
          </cell>
          <cell r="F131">
            <v>0.45874150529193547</v>
          </cell>
          <cell r="G131">
            <v>0.26267993818489555</v>
          </cell>
          <cell r="H131">
            <v>7.166479382806909E-2</v>
          </cell>
          <cell r="I131">
            <v>7.2246952176331534E-3</v>
          </cell>
          <cell r="J131">
            <v>9.9116010085550932E-2</v>
          </cell>
          <cell r="K131">
            <v>1.324378781248541E-2</v>
          </cell>
          <cell r="L131">
            <v>2.5063427576445469E-4</v>
          </cell>
          <cell r="M131">
            <v>7.5006158748425531E-5</v>
          </cell>
          <cell r="N131">
            <v>7.6456865878453448E-2</v>
          </cell>
          <cell r="O131">
            <v>1.0512210608785981E-2</v>
          </cell>
          <cell r="P131">
            <v>3.4552657678002001E-5</v>
          </cell>
          <cell r="Q131">
            <v>1</v>
          </cell>
        </row>
        <row r="132">
          <cell r="A132" t="str">
            <v>F151G</v>
          </cell>
          <cell r="B132" t="str">
            <v>Depreciation Expense</v>
          </cell>
          <cell r="C132">
            <v>0</v>
          </cell>
          <cell r="D132">
            <v>0</v>
          </cell>
          <cell r="E132">
            <v>0</v>
          </cell>
          <cell r="F132">
            <v>0.41211194577153981</v>
          </cell>
          <cell r="G132">
            <v>0.27512733869836026</v>
          </cell>
          <cell r="H132">
            <v>7.5174098159947508E-2</v>
          </cell>
          <cell r="I132">
            <v>2.2104145383660992E-7</v>
          </cell>
          <cell r="J132">
            <v>0.13631737787535972</v>
          </cell>
          <cell r="K132">
            <v>1.3850553557064178E-2</v>
          </cell>
          <cell r="L132">
            <v>1.6328660730660052E-4</v>
          </cell>
          <cell r="M132">
            <v>4.0886557190268748E-8</v>
          </cell>
          <cell r="N132">
            <v>7.2688173685412277E-2</v>
          </cell>
          <cell r="O132">
            <v>1.4565178372933942E-2</v>
          </cell>
          <cell r="P132">
            <v>1.7853440647057346E-6</v>
          </cell>
          <cell r="Q132">
            <v>1</v>
          </cell>
        </row>
        <row r="133">
          <cell r="A133" t="str">
            <v>F151T</v>
          </cell>
          <cell r="B133" t="str">
            <v>Depreciation Expense</v>
          </cell>
          <cell r="C133">
            <v>0</v>
          </cell>
          <cell r="D133">
            <v>0</v>
          </cell>
          <cell r="E133">
            <v>0</v>
          </cell>
          <cell r="F133">
            <v>0.41004683155212651</v>
          </cell>
          <cell r="G133">
            <v>0.27374447051353196</v>
          </cell>
          <cell r="H133">
            <v>7.479520356711214E-2</v>
          </cell>
          <cell r="I133">
            <v>0</v>
          </cell>
          <cell r="J133">
            <v>0.14048597972129503</v>
          </cell>
          <cell r="K133">
            <v>1.3781239051239652E-2</v>
          </cell>
          <cell r="L133">
            <v>1.6246050375107624E-4</v>
          </cell>
          <cell r="M133">
            <v>0</v>
          </cell>
          <cell r="N133">
            <v>7.2323279036999852E-2</v>
          </cell>
          <cell r="O133">
            <v>1.4660536053943534E-2</v>
          </cell>
          <cell r="P133">
            <v>0</v>
          </cell>
          <cell r="Q133">
            <v>1</v>
          </cell>
        </row>
        <row r="134">
          <cell r="A134" t="str">
            <v>F151D</v>
          </cell>
          <cell r="B134" t="str">
            <v>Depreciation Expense</v>
          </cell>
          <cell r="C134">
            <v>0</v>
          </cell>
          <cell r="D134">
            <v>0</v>
          </cell>
          <cell r="E134">
            <v>0</v>
          </cell>
          <cell r="F134">
            <v>0.57553830689490959</v>
          </cell>
          <cell r="G134">
            <v>0.23427908570921102</v>
          </cell>
          <cell r="H134">
            <v>6.368222745354879E-2</v>
          </cell>
          <cell r="I134">
            <v>2.5816628569931114E-2</v>
          </cell>
          <cell r="J134">
            <v>1.6317543075214827E-3</v>
          </cell>
          <cell r="K134">
            <v>1.1835057658932519E-2</v>
          </cell>
          <cell r="L134">
            <v>4.4739911075700444E-4</v>
          </cell>
          <cell r="M134">
            <v>2.6227747019278368E-4</v>
          </cell>
          <cell r="N134">
            <v>8.6266270722669847E-2</v>
          </cell>
          <cell r="O134">
            <v>1.2049605116296587E-4</v>
          </cell>
          <cell r="P134">
            <v>1.2049605116296587E-4</v>
          </cell>
          <cell r="Q134">
            <v>1</v>
          </cell>
        </row>
        <row r="135">
          <cell r="A135" t="str">
            <v>F151R</v>
          </cell>
          <cell r="B135" t="str">
            <v>Depreciation Expense</v>
          </cell>
          <cell r="C135">
            <v>0</v>
          </cell>
          <cell r="D135">
            <v>0</v>
          </cell>
          <cell r="E135">
            <v>0</v>
          </cell>
          <cell r="F135">
            <v>0.8723608413628593</v>
          </cell>
          <cell r="G135">
            <v>1.9466255169731564E-2</v>
          </cell>
          <cell r="H135">
            <v>3.6347779362569317E-4</v>
          </cell>
          <cell r="I135">
            <v>1.0570312778031523E-2</v>
          </cell>
          <cell r="J135">
            <v>1.359252091134305E-3</v>
          </cell>
          <cell r="K135">
            <v>3.5966089510277095E-3</v>
          </cell>
          <cell r="L135">
            <v>2.7624166909894659E-3</v>
          </cell>
          <cell r="M135">
            <v>6.0086464747510977E-4</v>
          </cell>
          <cell r="N135">
            <v>8.89020856191894E-2</v>
          </cell>
          <cell r="O135">
            <v>8.9424479679888485E-6</v>
          </cell>
          <cell r="P135">
            <v>8.9424479679888485E-6</v>
          </cell>
          <cell r="Q135">
            <v>1</v>
          </cell>
        </row>
        <row r="136">
          <cell r="A136" t="str">
            <v>F151M</v>
          </cell>
          <cell r="B136" t="str">
            <v>Depreciation Expense</v>
          </cell>
          <cell r="C136">
            <v>0</v>
          </cell>
          <cell r="D136">
            <v>0</v>
          </cell>
          <cell r="E136">
            <v>0</v>
          </cell>
          <cell r="F136">
            <v>9.0909090909090912E-2</v>
          </cell>
          <cell r="G136">
            <v>9.0909090909090912E-2</v>
          </cell>
          <cell r="H136">
            <v>9.0909090909090912E-2</v>
          </cell>
          <cell r="I136">
            <v>9.0909090909090912E-2</v>
          </cell>
          <cell r="J136">
            <v>9.0909090909090912E-2</v>
          </cell>
          <cell r="K136">
            <v>9.0909090909090912E-2</v>
          </cell>
          <cell r="L136">
            <v>9.0909090909090912E-2</v>
          </cell>
          <cell r="M136">
            <v>9.0909090909090912E-2</v>
          </cell>
          <cell r="N136">
            <v>9.0909090909090912E-2</v>
          </cell>
          <cell r="O136">
            <v>9.0909090909090912E-2</v>
          </cell>
          <cell r="P136">
            <v>9.0909090909090912E-2</v>
          </cell>
          <cell r="Q136">
            <v>1</v>
          </cell>
        </row>
        <row r="137">
          <cell r="A137">
            <v>0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Data"/>
      <sheetName val="(4.4) Allctd Base NPC (GRC12)"/>
      <sheetName val="(4.5) Base NPC by Cat (GRC12)"/>
      <sheetName val="(4.6) Base UTGRC12 MAY NPC"/>
      <sheetName val="Allocation"/>
      <sheetName val="Check MWh"/>
      <sheetName val="Check Dollars"/>
      <sheetName val="Check Other"/>
      <sheetName val="FuelAllocation"/>
      <sheetName val="West Valley"/>
      <sheetName val="Hermiston"/>
      <sheetName val="Ramp Loss"/>
      <sheetName val="GRID LTC ($)"/>
      <sheetName val="GRID LTC (MWH)"/>
      <sheetName val="GRID Emergency Purchase (MWh)"/>
      <sheetName val="GRID Emergency Purchase ($)"/>
      <sheetName val="GRID Transmission Costs ($)"/>
      <sheetName val="GRID Fuel Price ($MMBtu)"/>
      <sheetName val="GRID Fuel Used (MMBtu)"/>
      <sheetName val="GRID Thermal Fuel Burn ($)"/>
      <sheetName val="GRID Thermal Generation (MWH)"/>
      <sheetName val="GRID Hydro Generation (MWH)"/>
      <sheetName val="GRID Purchases (MWH)"/>
      <sheetName val="GRID Purchases ($)"/>
      <sheetName val="GRID Sales (MWH)"/>
      <sheetName val="GRID Sales ($)"/>
      <sheetName val="GRID Nameplate (MW)"/>
      <sheetName val="GRID Load (MWH)"/>
      <sheetName val="GRID ST Firm Sales (MWH)"/>
      <sheetName val="GRID ST Firm Sales ($)"/>
      <sheetName val="GRID ST Firm Purchases (MWH)"/>
      <sheetName val="GRID ST Firm Purchases ($)"/>
      <sheetName val="Wind Integration"/>
      <sheetName val="MacroBuild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58">
          <cell r="R258" t="str">
            <v>AMP Resources (Cove Fort)</v>
          </cell>
          <cell r="S258">
            <v>2</v>
          </cell>
        </row>
        <row r="259">
          <cell r="R259" t="str">
            <v>APGI 7X24 return</v>
          </cell>
          <cell r="S259">
            <v>6</v>
          </cell>
        </row>
        <row r="260">
          <cell r="R260" t="str">
            <v>APGI LLH return</v>
          </cell>
          <cell r="S260">
            <v>6</v>
          </cell>
        </row>
        <row r="261">
          <cell r="R261" t="str">
            <v>APS 6X16 at 4C</v>
          </cell>
          <cell r="S261">
            <v>3</v>
          </cell>
        </row>
        <row r="262">
          <cell r="R262" t="str">
            <v>APS 7X16 at 4C</v>
          </cell>
          <cell r="S262">
            <v>3</v>
          </cell>
        </row>
        <row r="263">
          <cell r="R263" t="str">
            <v>APS 7X16 at Mona</v>
          </cell>
          <cell r="S263">
            <v>3</v>
          </cell>
        </row>
        <row r="264">
          <cell r="R264" t="str">
            <v>APS Exchange</v>
          </cell>
          <cell r="S264">
            <v>6</v>
          </cell>
        </row>
        <row r="265">
          <cell r="R265" t="str">
            <v>APS Exchange deliver</v>
          </cell>
          <cell r="S265">
            <v>6</v>
          </cell>
        </row>
        <row r="266">
          <cell r="R266" t="str">
            <v>APS p207861</v>
          </cell>
          <cell r="S266">
            <v>6</v>
          </cell>
        </row>
        <row r="267">
          <cell r="R267" t="str">
            <v>APS s207860</v>
          </cell>
          <cell r="S267">
            <v>6</v>
          </cell>
        </row>
        <row r="268">
          <cell r="R268" t="str">
            <v>APS Supplemental Purchase coal</v>
          </cell>
          <cell r="S268">
            <v>2</v>
          </cell>
        </row>
        <row r="269">
          <cell r="R269" t="str">
            <v>APS Supplemental Purchase other</v>
          </cell>
          <cell r="S269">
            <v>2</v>
          </cell>
        </row>
        <row r="270">
          <cell r="R270" t="str">
            <v>Aquila hydro hedge</v>
          </cell>
          <cell r="S270">
            <v>2</v>
          </cell>
        </row>
        <row r="271">
          <cell r="R271" t="str">
            <v>Biomass (QF)</v>
          </cell>
          <cell r="S271">
            <v>4</v>
          </cell>
        </row>
        <row r="272">
          <cell r="R272" t="str">
            <v>Biomass Non-Generation</v>
          </cell>
          <cell r="S272">
            <v>4</v>
          </cell>
        </row>
        <row r="273">
          <cell r="R273" t="str">
            <v>Biomass One QF</v>
          </cell>
          <cell r="S273">
            <v>4</v>
          </cell>
        </row>
        <row r="274">
          <cell r="R274" t="str">
            <v>Black Hills</v>
          </cell>
          <cell r="S274">
            <v>1</v>
          </cell>
        </row>
        <row r="275">
          <cell r="R275" t="str">
            <v>Black Hills Losses</v>
          </cell>
          <cell r="S275">
            <v>1</v>
          </cell>
        </row>
        <row r="276">
          <cell r="R276" t="str">
            <v>Black Hills Reserve (CTs)</v>
          </cell>
          <cell r="S276">
            <v>6</v>
          </cell>
        </row>
        <row r="277">
          <cell r="R277" t="str">
            <v>Blanding</v>
          </cell>
          <cell r="S277">
            <v>1</v>
          </cell>
        </row>
        <row r="278">
          <cell r="R278" t="str">
            <v>Blanding Purchase</v>
          </cell>
          <cell r="S278">
            <v>2</v>
          </cell>
        </row>
        <row r="279">
          <cell r="R279" t="str">
            <v>Blue Mountain Wind QF</v>
          </cell>
          <cell r="S279">
            <v>4</v>
          </cell>
        </row>
        <row r="280">
          <cell r="R280" t="str">
            <v>BPA FC II delivery</v>
          </cell>
          <cell r="S280">
            <v>6</v>
          </cell>
        </row>
        <row r="281">
          <cell r="R281" t="str">
            <v>BPA FC II Generation</v>
          </cell>
          <cell r="S281">
            <v>6</v>
          </cell>
        </row>
        <row r="282">
          <cell r="R282" t="str">
            <v>BPA FC IV delivery</v>
          </cell>
          <cell r="S282">
            <v>6</v>
          </cell>
        </row>
        <row r="283">
          <cell r="R283" t="str">
            <v>BPA FC IV Generation</v>
          </cell>
          <cell r="S283">
            <v>6</v>
          </cell>
        </row>
        <row r="284">
          <cell r="R284" t="str">
            <v>BPA Flathead Sale</v>
          </cell>
          <cell r="S284">
            <v>1</v>
          </cell>
        </row>
        <row r="285">
          <cell r="R285" t="str">
            <v>BPA Hermiston Losses</v>
          </cell>
          <cell r="S285">
            <v>8</v>
          </cell>
        </row>
        <row r="286">
          <cell r="R286" t="str">
            <v>BPA Palisades return</v>
          </cell>
          <cell r="S286">
            <v>6</v>
          </cell>
        </row>
        <row r="287">
          <cell r="R287" t="str">
            <v>BPA Palisades storage</v>
          </cell>
          <cell r="S287">
            <v>6</v>
          </cell>
        </row>
        <row r="288">
          <cell r="R288" t="str">
            <v>BPA Peaking</v>
          </cell>
          <cell r="S288">
            <v>6</v>
          </cell>
        </row>
        <row r="289">
          <cell r="R289" t="str">
            <v>BPA Peaking Replacement</v>
          </cell>
          <cell r="S289">
            <v>6</v>
          </cell>
        </row>
        <row r="290">
          <cell r="R290" t="str">
            <v>BPA So. Idaho Exchange In</v>
          </cell>
          <cell r="S290">
            <v>6</v>
          </cell>
        </row>
        <row r="291">
          <cell r="R291" t="str">
            <v>BPA So. Idaho Exchange Out</v>
          </cell>
          <cell r="S291">
            <v>6</v>
          </cell>
        </row>
        <row r="292">
          <cell r="R292" t="str">
            <v>BPA Spring Energy</v>
          </cell>
          <cell r="S292">
            <v>6</v>
          </cell>
        </row>
        <row r="293">
          <cell r="R293" t="str">
            <v>BPA Spring Energy deliver</v>
          </cell>
          <cell r="S293">
            <v>6</v>
          </cell>
        </row>
        <row r="294">
          <cell r="R294" t="str">
            <v>BPA Summer Storage</v>
          </cell>
          <cell r="S294">
            <v>6</v>
          </cell>
        </row>
        <row r="295">
          <cell r="R295" t="str">
            <v>BPA Summer Storage return</v>
          </cell>
          <cell r="S295">
            <v>6</v>
          </cell>
        </row>
        <row r="296">
          <cell r="R296" t="str">
            <v>BPA Wind Sale</v>
          </cell>
          <cell r="S296">
            <v>1</v>
          </cell>
        </row>
        <row r="297">
          <cell r="R297" t="str">
            <v>Bridger Losses In</v>
          </cell>
          <cell r="S297">
            <v>8</v>
          </cell>
        </row>
        <row r="298">
          <cell r="R298" t="str">
            <v>Bridger Losses Out</v>
          </cell>
          <cell r="S298">
            <v>8</v>
          </cell>
        </row>
        <row r="299">
          <cell r="R299" t="str">
            <v>Bridger Losses Out</v>
          </cell>
          <cell r="S299">
            <v>8</v>
          </cell>
        </row>
        <row r="300">
          <cell r="R300" t="str">
            <v>Cal ISO East - Four Corners Purchase</v>
          </cell>
          <cell r="S300">
            <v>13</v>
          </cell>
        </row>
        <row r="301">
          <cell r="R301" t="str">
            <v>Cal ISO East - Four Corners Sale</v>
          </cell>
          <cell r="S301">
            <v>12</v>
          </cell>
        </row>
        <row r="302">
          <cell r="R302" t="str">
            <v>Cal ISO East - Mona Purchase</v>
          </cell>
          <cell r="S302">
            <v>13</v>
          </cell>
        </row>
        <row r="303">
          <cell r="R303" t="str">
            <v>Cal ISO East - Mona Sale</v>
          </cell>
          <cell r="S303">
            <v>12</v>
          </cell>
        </row>
        <row r="304">
          <cell r="R304" t="str">
            <v>Cal ISO West - COB Purchase</v>
          </cell>
          <cell r="S304">
            <v>13</v>
          </cell>
        </row>
        <row r="305">
          <cell r="R305" t="str">
            <v>Cal ISO West - COB Sale</v>
          </cell>
          <cell r="S305">
            <v>12</v>
          </cell>
        </row>
        <row r="306">
          <cell r="R306" t="str">
            <v>California QF</v>
          </cell>
          <cell r="S306">
            <v>4</v>
          </cell>
        </row>
        <row r="307">
          <cell r="R307" t="str">
            <v>California Pre-MSP QF</v>
          </cell>
          <cell r="S307">
            <v>4</v>
          </cell>
        </row>
        <row r="308">
          <cell r="R308" t="str">
            <v>California Post-Merger Pre-MSP QF</v>
          </cell>
          <cell r="S308">
            <v>4</v>
          </cell>
        </row>
        <row r="309">
          <cell r="R309" t="str">
            <v>California Post-MSP QF</v>
          </cell>
          <cell r="S309">
            <v>4</v>
          </cell>
        </row>
        <row r="310">
          <cell r="R310" t="str">
            <v>California Pre-Merger QF</v>
          </cell>
          <cell r="S310">
            <v>4</v>
          </cell>
        </row>
        <row r="311">
          <cell r="R311" t="str">
            <v>Canadian Entitlement CEAEA</v>
          </cell>
          <cell r="S311">
            <v>5</v>
          </cell>
        </row>
        <row r="312">
          <cell r="R312" t="str">
            <v>Cargill p483225</v>
          </cell>
          <cell r="S312">
            <v>6</v>
          </cell>
        </row>
        <row r="313">
          <cell r="R313" t="str">
            <v>Cargill p485290</v>
          </cell>
          <cell r="S313">
            <v>6</v>
          </cell>
        </row>
        <row r="314">
          <cell r="R314" t="str">
            <v>Cargill s483226</v>
          </cell>
          <cell r="S314">
            <v>6</v>
          </cell>
        </row>
        <row r="315">
          <cell r="R315" t="str">
            <v>Cargill s485289</v>
          </cell>
          <cell r="S315">
            <v>6</v>
          </cell>
        </row>
        <row r="316">
          <cell r="R316" t="str">
            <v>Chehalis Station Service</v>
          </cell>
          <cell r="S316">
            <v>2</v>
          </cell>
        </row>
        <row r="317">
          <cell r="R317" t="str">
            <v>Chelan - Rocky Reach</v>
          </cell>
          <cell r="S317">
            <v>5</v>
          </cell>
        </row>
        <row r="318">
          <cell r="R318" t="str">
            <v>Chevron Wind QF</v>
          </cell>
          <cell r="S318">
            <v>4</v>
          </cell>
        </row>
        <row r="319">
          <cell r="R319" t="str">
            <v>Clark Displacement</v>
          </cell>
          <cell r="S319">
            <v>2</v>
          </cell>
        </row>
        <row r="320">
          <cell r="R320" t="str">
            <v>Clark Displacement Buy Back</v>
          </cell>
          <cell r="S320">
            <v>2</v>
          </cell>
        </row>
        <row r="321">
          <cell r="R321" t="str">
            <v>Clark River Road reserve</v>
          </cell>
          <cell r="S321">
            <v>2</v>
          </cell>
        </row>
        <row r="322">
          <cell r="R322" t="str">
            <v>CLARK S&amp;I</v>
          </cell>
          <cell r="S322">
            <v>2</v>
          </cell>
        </row>
        <row r="323">
          <cell r="R323" t="str">
            <v>Clark S&amp;I Base Capacity</v>
          </cell>
          <cell r="S323">
            <v>2</v>
          </cell>
        </row>
        <row r="324">
          <cell r="R324" t="str">
            <v>CLARK Storage &amp; Integration</v>
          </cell>
          <cell r="S324">
            <v>2</v>
          </cell>
        </row>
        <row r="325">
          <cell r="R325" t="str">
            <v>Clay Basin Gas Storage</v>
          </cell>
          <cell r="S325">
            <v>11</v>
          </cell>
        </row>
        <row r="326">
          <cell r="R326" t="str">
            <v>Co-Gen II QF</v>
          </cell>
          <cell r="S326">
            <v>4</v>
          </cell>
        </row>
        <row r="327">
          <cell r="R327" t="str">
            <v>Combine Hills</v>
          </cell>
          <cell r="S327">
            <v>2</v>
          </cell>
        </row>
        <row r="328">
          <cell r="R328" t="str">
            <v>Constellation p257677</v>
          </cell>
          <cell r="S328">
            <v>2</v>
          </cell>
        </row>
        <row r="329">
          <cell r="R329" t="str">
            <v>Constellation p257678</v>
          </cell>
          <cell r="S329">
            <v>2</v>
          </cell>
        </row>
        <row r="330">
          <cell r="R330" t="str">
            <v>Constellation p268849</v>
          </cell>
          <cell r="S330">
            <v>2</v>
          </cell>
        </row>
        <row r="331">
          <cell r="R331" t="str">
            <v>Cowlitz Swift deliver</v>
          </cell>
          <cell r="S331">
            <v>6</v>
          </cell>
        </row>
        <row r="332">
          <cell r="R332" t="str">
            <v>D.R. Johnson (QF)</v>
          </cell>
          <cell r="S332">
            <v>4</v>
          </cell>
        </row>
        <row r="333">
          <cell r="R333" t="str">
            <v>Deseret G&amp;T Expansion</v>
          </cell>
          <cell r="S333">
            <v>2</v>
          </cell>
        </row>
        <row r="334">
          <cell r="R334" t="str">
            <v>Deseret Purchase</v>
          </cell>
          <cell r="S334">
            <v>2</v>
          </cell>
        </row>
        <row r="335">
          <cell r="R335" t="str">
            <v>Douglas - Wells</v>
          </cell>
          <cell r="S335">
            <v>5</v>
          </cell>
        </row>
        <row r="336">
          <cell r="R336" t="str">
            <v>Douglas County Forest Products QF</v>
          </cell>
          <cell r="S336">
            <v>4</v>
          </cell>
        </row>
        <row r="337">
          <cell r="R337" t="str">
            <v>Douglas PUD - Lands Energy Share</v>
          </cell>
          <cell r="S337">
            <v>5</v>
          </cell>
        </row>
        <row r="338">
          <cell r="R338" t="str">
            <v>Douglas PUD Settlement</v>
          </cell>
          <cell r="S338">
            <v>2</v>
          </cell>
        </row>
        <row r="339">
          <cell r="R339" t="str">
            <v>DSM Cool Keeper Reserve</v>
          </cell>
          <cell r="S339">
            <v>8</v>
          </cell>
        </row>
        <row r="340">
          <cell r="R340" t="str">
            <v>DSM Idaho Irrigation</v>
          </cell>
          <cell r="S340">
            <v>8</v>
          </cell>
        </row>
        <row r="341">
          <cell r="R341" t="str">
            <v>DSM Idaho Irrigation Shifted</v>
          </cell>
          <cell r="S341">
            <v>8</v>
          </cell>
        </row>
        <row r="342">
          <cell r="R342" t="str">
            <v>DSM Utah Irrigation</v>
          </cell>
          <cell r="S342">
            <v>8</v>
          </cell>
        </row>
        <row r="343">
          <cell r="R343" t="str">
            <v>DSM Utah Irrigation Shifted</v>
          </cell>
          <cell r="S343">
            <v>8</v>
          </cell>
        </row>
        <row r="344">
          <cell r="R344" t="str">
            <v>Duke HLH</v>
          </cell>
          <cell r="S344">
            <v>2</v>
          </cell>
        </row>
        <row r="345">
          <cell r="R345" t="str">
            <v>Duke p99206</v>
          </cell>
          <cell r="S345">
            <v>2</v>
          </cell>
        </row>
        <row r="346">
          <cell r="R346" t="str">
            <v>Dunlap I Wind</v>
          </cell>
          <cell r="S346">
            <v>9</v>
          </cell>
        </row>
        <row r="347">
          <cell r="R347" t="str">
            <v>East Control Area Sale</v>
          </cell>
          <cell r="S347">
            <v>1</v>
          </cell>
        </row>
        <row r="348">
          <cell r="R348" t="str">
            <v>Electric Swaps - East</v>
          </cell>
          <cell r="S348">
            <v>13</v>
          </cell>
        </row>
        <row r="349">
          <cell r="R349" t="str">
            <v>Electric Swaps - East Buy</v>
          </cell>
          <cell r="S349">
            <v>13</v>
          </cell>
        </row>
        <row r="350">
          <cell r="R350" t="str">
            <v>Electric Swaps - East Sell</v>
          </cell>
          <cell r="S350">
            <v>12</v>
          </cell>
        </row>
        <row r="351">
          <cell r="R351" t="str">
            <v>Electric Swaps - West</v>
          </cell>
          <cell r="S351">
            <v>13</v>
          </cell>
        </row>
        <row r="352">
          <cell r="R352" t="str">
            <v>Electric Swaps - West Buy</v>
          </cell>
          <cell r="S352">
            <v>13</v>
          </cell>
        </row>
        <row r="353">
          <cell r="R353" t="str">
            <v>Electric Swaps - West Sell</v>
          </cell>
          <cell r="S353">
            <v>12</v>
          </cell>
        </row>
        <row r="354">
          <cell r="R354" t="str">
            <v>Evergreen BioPower QF</v>
          </cell>
          <cell r="S354">
            <v>4</v>
          </cell>
        </row>
        <row r="355">
          <cell r="R355" t="str">
            <v>EWEB FC I delivery</v>
          </cell>
          <cell r="S355">
            <v>6</v>
          </cell>
        </row>
        <row r="356">
          <cell r="R356" t="str">
            <v>EWEB FC I Generation</v>
          </cell>
          <cell r="S356">
            <v>6</v>
          </cell>
        </row>
        <row r="357">
          <cell r="R357" t="str">
            <v>EWEB/BPA Wind Sale</v>
          </cell>
          <cell r="S357">
            <v>6</v>
          </cell>
        </row>
        <row r="358">
          <cell r="R358" t="str">
            <v>Excess Gas Sales</v>
          </cell>
          <cell r="S358">
            <v>11</v>
          </cell>
        </row>
        <row r="359">
          <cell r="R359" t="str">
            <v>ExxonMobil QF</v>
          </cell>
          <cell r="S359">
            <v>4</v>
          </cell>
        </row>
        <row r="360">
          <cell r="R360" t="str">
            <v>Five Pine Wind QF</v>
          </cell>
          <cell r="S360">
            <v>4</v>
          </cell>
        </row>
        <row r="361">
          <cell r="R361" t="str">
            <v>Flathead &amp; ENI Sale</v>
          </cell>
          <cell r="S361">
            <v>1</v>
          </cell>
        </row>
        <row r="362">
          <cell r="R362" t="str">
            <v>Foote Creek I Generation</v>
          </cell>
          <cell r="S362">
            <v>9</v>
          </cell>
        </row>
        <row r="363">
          <cell r="R363" t="str">
            <v>Fort James (CoGen)</v>
          </cell>
          <cell r="S363">
            <v>2</v>
          </cell>
        </row>
        <row r="364">
          <cell r="R364" t="str">
            <v>Gas Swaps</v>
          </cell>
          <cell r="S364">
            <v>11</v>
          </cell>
        </row>
        <row r="365">
          <cell r="R365" t="str">
            <v>Gas Physical - East</v>
          </cell>
          <cell r="S365">
            <v>11</v>
          </cell>
        </row>
        <row r="366">
          <cell r="R366" t="str">
            <v>Gas Physical - West</v>
          </cell>
          <cell r="S366">
            <v>11</v>
          </cell>
        </row>
        <row r="367">
          <cell r="R367" t="str">
            <v>Gas Physical - Chehalis</v>
          </cell>
          <cell r="S367">
            <v>11</v>
          </cell>
        </row>
        <row r="368">
          <cell r="R368" t="str">
            <v>Gas Physical - Existing East</v>
          </cell>
          <cell r="S368">
            <v>11</v>
          </cell>
        </row>
        <row r="369">
          <cell r="R369" t="str">
            <v>Gas Physical - Hermiston</v>
          </cell>
          <cell r="S369">
            <v>11</v>
          </cell>
        </row>
        <row r="370">
          <cell r="R370" t="str">
            <v>Gas Physical - New East</v>
          </cell>
          <cell r="S370">
            <v>11</v>
          </cell>
        </row>
        <row r="371">
          <cell r="R371" t="str">
            <v>Gas Swaps - East</v>
          </cell>
          <cell r="S371">
            <v>11</v>
          </cell>
        </row>
        <row r="372">
          <cell r="R372" t="str">
            <v>Gas Swaps - West</v>
          </cell>
          <cell r="S372">
            <v>11</v>
          </cell>
        </row>
        <row r="373">
          <cell r="R373" t="str">
            <v>Gas Swaps - Chehalis</v>
          </cell>
          <cell r="S373">
            <v>11</v>
          </cell>
        </row>
        <row r="374">
          <cell r="R374" t="str">
            <v>Gas Swaps - Existing East</v>
          </cell>
          <cell r="S374">
            <v>11</v>
          </cell>
        </row>
        <row r="375">
          <cell r="R375" t="str">
            <v>Gas Swaps - Hermiston</v>
          </cell>
          <cell r="S375">
            <v>11</v>
          </cell>
        </row>
        <row r="376">
          <cell r="R376" t="str">
            <v>Gas Swaps - New East</v>
          </cell>
          <cell r="S376">
            <v>11</v>
          </cell>
        </row>
        <row r="377">
          <cell r="R377" t="str">
            <v>Gem State (City of Idaho Falls)</v>
          </cell>
          <cell r="S377">
            <v>2</v>
          </cell>
        </row>
        <row r="378">
          <cell r="R378" t="str">
            <v>Gem State Power Cost</v>
          </cell>
          <cell r="S378">
            <v>2</v>
          </cell>
        </row>
        <row r="379">
          <cell r="R379" t="str">
            <v>Glenrock Wind</v>
          </cell>
          <cell r="S379">
            <v>9</v>
          </cell>
        </row>
        <row r="380">
          <cell r="R380" t="str">
            <v>Glenrock III Wind</v>
          </cell>
          <cell r="S380">
            <v>9</v>
          </cell>
        </row>
        <row r="381">
          <cell r="R381" t="str">
            <v>Goodnoe Wind</v>
          </cell>
          <cell r="S381">
            <v>9</v>
          </cell>
        </row>
        <row r="382">
          <cell r="R382" t="str">
            <v>Grant - Priest Rapids</v>
          </cell>
          <cell r="S382">
            <v>5</v>
          </cell>
        </row>
        <row r="383">
          <cell r="R383" t="str">
            <v>Grant - Wanapum</v>
          </cell>
          <cell r="S383">
            <v>5</v>
          </cell>
        </row>
        <row r="384">
          <cell r="R384" t="str">
            <v>Grant County</v>
          </cell>
          <cell r="S384">
            <v>2</v>
          </cell>
        </row>
        <row r="385">
          <cell r="R385" t="str">
            <v>Grant Displacement</v>
          </cell>
          <cell r="S385">
            <v>5</v>
          </cell>
        </row>
        <row r="386">
          <cell r="R386" t="str">
            <v>Grant Meaningful Priority</v>
          </cell>
          <cell r="S386">
            <v>5</v>
          </cell>
        </row>
        <row r="387">
          <cell r="R387" t="str">
            <v>Grant Reasonable</v>
          </cell>
          <cell r="S387">
            <v>5</v>
          </cell>
        </row>
        <row r="388">
          <cell r="R388" t="str">
            <v>Grant Power Auction</v>
          </cell>
          <cell r="S388">
            <v>5</v>
          </cell>
        </row>
        <row r="389">
          <cell r="R389" t="str">
            <v>High Plains Wind</v>
          </cell>
          <cell r="S389">
            <v>9</v>
          </cell>
        </row>
        <row r="390">
          <cell r="R390" t="str">
            <v>High Plateau Wind QF</v>
          </cell>
          <cell r="S390">
            <v>4</v>
          </cell>
        </row>
        <row r="391">
          <cell r="R391" t="str">
            <v>Hermiston Purchase</v>
          </cell>
          <cell r="S391">
            <v>2</v>
          </cell>
        </row>
        <row r="392">
          <cell r="R392" t="str">
            <v>Hurricane Purchase</v>
          </cell>
          <cell r="S392">
            <v>2</v>
          </cell>
        </row>
        <row r="393">
          <cell r="R393" t="str">
            <v>Hurricane Sale</v>
          </cell>
          <cell r="S393">
            <v>1</v>
          </cell>
        </row>
        <row r="394">
          <cell r="R394" t="str">
            <v>Idaho Power P278538</v>
          </cell>
          <cell r="S394">
            <v>2</v>
          </cell>
        </row>
        <row r="395">
          <cell r="R395" t="str">
            <v>Idaho Power P278538 HLH</v>
          </cell>
          <cell r="S395">
            <v>2</v>
          </cell>
        </row>
        <row r="396">
          <cell r="R396" t="str">
            <v>Idaho Power P278538 LLH</v>
          </cell>
          <cell r="S396">
            <v>2</v>
          </cell>
        </row>
        <row r="397">
          <cell r="R397" t="str">
            <v>Idaho Power RTSA Purchase</v>
          </cell>
          <cell r="S397">
            <v>2</v>
          </cell>
        </row>
        <row r="398">
          <cell r="R398" t="str">
            <v>Idaho Power RTSA return</v>
          </cell>
          <cell r="S398">
            <v>8</v>
          </cell>
        </row>
        <row r="399">
          <cell r="R399" t="str">
            <v>Idaho QF</v>
          </cell>
          <cell r="S399">
            <v>4</v>
          </cell>
        </row>
        <row r="400">
          <cell r="R400" t="str">
            <v>Idaho Pre-MSP QF</v>
          </cell>
          <cell r="S400">
            <v>4</v>
          </cell>
        </row>
        <row r="401">
          <cell r="R401" t="str">
            <v>Idaho Post-Merger Pre-MSP QF</v>
          </cell>
          <cell r="S401">
            <v>4</v>
          </cell>
        </row>
        <row r="402">
          <cell r="R402" t="str">
            <v>Idaho Post-MSP QF</v>
          </cell>
          <cell r="S402">
            <v>4</v>
          </cell>
        </row>
        <row r="403">
          <cell r="R403" t="str">
            <v>Idaho Pre-Merger QF</v>
          </cell>
          <cell r="S403">
            <v>4</v>
          </cell>
        </row>
        <row r="404">
          <cell r="R404" t="str">
            <v>IPP Purchase</v>
          </cell>
          <cell r="S404">
            <v>2</v>
          </cell>
        </row>
        <row r="405">
          <cell r="R405" t="str">
            <v>IPP Sale (LADWP)</v>
          </cell>
          <cell r="S405">
            <v>1</v>
          </cell>
        </row>
        <row r="406">
          <cell r="R406" t="str">
            <v>IRP - DSM East Irrigation Ld Control</v>
          </cell>
          <cell r="S406">
            <v>7</v>
          </cell>
        </row>
        <row r="407">
          <cell r="R407" t="str">
            <v>IRP - DSM East Irrigation Ld Control - Return</v>
          </cell>
          <cell r="S407">
            <v>7</v>
          </cell>
        </row>
        <row r="408">
          <cell r="R408" t="str">
            <v>IRP - DSM East Summer Ld Control</v>
          </cell>
          <cell r="S408">
            <v>7</v>
          </cell>
        </row>
        <row r="409">
          <cell r="R409" t="str">
            <v>IRP - DSM East Summer Ld Control - Return</v>
          </cell>
          <cell r="S409">
            <v>7</v>
          </cell>
        </row>
        <row r="410">
          <cell r="R410" t="str">
            <v>IRP - DSM West Irrigation Ld Control</v>
          </cell>
          <cell r="S410">
            <v>7</v>
          </cell>
        </row>
        <row r="411">
          <cell r="R411" t="str">
            <v>IRP - DSM West Irrigation Ld Control - Return</v>
          </cell>
          <cell r="S411">
            <v>7</v>
          </cell>
        </row>
        <row r="412">
          <cell r="R412" t="str">
            <v>IRP - FOT Four Corners</v>
          </cell>
          <cell r="S412">
            <v>7</v>
          </cell>
        </row>
        <row r="413">
          <cell r="R413" t="str">
            <v>IRP - FOT Mid-C</v>
          </cell>
          <cell r="S413">
            <v>7</v>
          </cell>
        </row>
        <row r="414">
          <cell r="R414" t="str">
            <v>IRP - FOT West Main</v>
          </cell>
          <cell r="S414">
            <v>7</v>
          </cell>
        </row>
        <row r="415">
          <cell r="R415" t="str">
            <v>IRP - Wind Mid-C</v>
          </cell>
          <cell r="S415">
            <v>7</v>
          </cell>
        </row>
        <row r="416">
          <cell r="R416" t="str">
            <v>IRP - Wind Walla Walla</v>
          </cell>
          <cell r="S416">
            <v>7</v>
          </cell>
        </row>
        <row r="417">
          <cell r="R417" t="str">
            <v>IRP - Wind Wyoming SE</v>
          </cell>
          <cell r="S417">
            <v>7</v>
          </cell>
        </row>
        <row r="418">
          <cell r="R418" t="str">
            <v>IRP - Wind Wyoming SW</v>
          </cell>
          <cell r="S418">
            <v>7</v>
          </cell>
        </row>
        <row r="419">
          <cell r="R419" t="str">
            <v>IRP - Wind Yakima</v>
          </cell>
          <cell r="S419">
            <v>7</v>
          </cell>
        </row>
        <row r="420">
          <cell r="R420" t="str">
            <v>Kennecott Generation Adjustment</v>
          </cell>
          <cell r="S420">
            <v>8</v>
          </cell>
        </row>
        <row r="421">
          <cell r="R421" t="str">
            <v>Kennecott Incentive</v>
          </cell>
          <cell r="S421">
            <v>2</v>
          </cell>
        </row>
        <row r="422">
          <cell r="R422" t="str">
            <v>Kennecott Incentive (Historical)</v>
          </cell>
          <cell r="S422">
            <v>2</v>
          </cell>
        </row>
        <row r="423">
          <cell r="R423" t="str">
            <v>Kennecott QF</v>
          </cell>
          <cell r="S423">
            <v>4</v>
          </cell>
        </row>
        <row r="424">
          <cell r="R424" t="str">
            <v>Kennecott Refinery QF</v>
          </cell>
          <cell r="S424">
            <v>4</v>
          </cell>
        </row>
        <row r="425">
          <cell r="R425" t="str">
            <v>Kennecott Smelter QF</v>
          </cell>
          <cell r="S425">
            <v>4</v>
          </cell>
        </row>
        <row r="426">
          <cell r="R426" t="str">
            <v>LADWP s491300</v>
          </cell>
          <cell r="S426">
            <v>1</v>
          </cell>
        </row>
        <row r="427">
          <cell r="R427" t="str">
            <v>LADWP s491301</v>
          </cell>
          <cell r="S427">
            <v>1</v>
          </cell>
        </row>
        <row r="428">
          <cell r="R428" t="str">
            <v>LADWP p491303</v>
          </cell>
          <cell r="S428">
            <v>2</v>
          </cell>
        </row>
        <row r="429">
          <cell r="R429" t="str">
            <v>LADWP s491303</v>
          </cell>
          <cell r="S429">
            <v>2</v>
          </cell>
        </row>
        <row r="430">
          <cell r="R430" t="str">
            <v>LADWP p491304</v>
          </cell>
          <cell r="S430">
            <v>2</v>
          </cell>
        </row>
        <row r="431">
          <cell r="R431" t="str">
            <v>LADWP s491304</v>
          </cell>
          <cell r="S431">
            <v>2</v>
          </cell>
        </row>
        <row r="432">
          <cell r="R432" t="str">
            <v>Leaning Juniper 1</v>
          </cell>
          <cell r="S432">
            <v>9</v>
          </cell>
        </row>
        <row r="433">
          <cell r="R433" t="str">
            <v>Lewis River Loss of Efficiency</v>
          </cell>
          <cell r="S433">
            <v>8</v>
          </cell>
        </row>
        <row r="434">
          <cell r="R434" t="str">
            <v>Lewis River Motoring Loss</v>
          </cell>
          <cell r="S434">
            <v>8</v>
          </cell>
        </row>
        <row r="435">
          <cell r="R435" t="str">
            <v>Lower Ridge Wind QF</v>
          </cell>
          <cell r="S435">
            <v>4</v>
          </cell>
        </row>
        <row r="436">
          <cell r="R436" t="str">
            <v>MagCorp Buythrough</v>
          </cell>
          <cell r="S436">
            <v>8</v>
          </cell>
        </row>
        <row r="437">
          <cell r="R437" t="str">
            <v>MagCorp Buythrough Winter</v>
          </cell>
          <cell r="S437">
            <v>8</v>
          </cell>
        </row>
        <row r="438">
          <cell r="R438" t="str">
            <v>MagCorp Curtailment</v>
          </cell>
          <cell r="S438">
            <v>8</v>
          </cell>
        </row>
        <row r="439">
          <cell r="R439" t="str">
            <v>MagCorp Curtailment (Historical)</v>
          </cell>
          <cell r="S439">
            <v>8</v>
          </cell>
        </row>
        <row r="440">
          <cell r="R440" t="str">
            <v>MagCorp Curtailment Winter</v>
          </cell>
          <cell r="S440">
            <v>8</v>
          </cell>
        </row>
        <row r="441">
          <cell r="R441" t="str">
            <v>MagCorp Curtailment Winter (Historical)</v>
          </cell>
          <cell r="S441">
            <v>8</v>
          </cell>
        </row>
        <row r="442">
          <cell r="R442" t="str">
            <v>Marengo</v>
          </cell>
          <cell r="S442">
            <v>9</v>
          </cell>
        </row>
        <row r="443">
          <cell r="R443" t="str">
            <v>Marengo I</v>
          </cell>
          <cell r="S443">
            <v>9</v>
          </cell>
        </row>
        <row r="444">
          <cell r="R444" t="str">
            <v>Marengo II</v>
          </cell>
          <cell r="S444">
            <v>9</v>
          </cell>
        </row>
        <row r="445">
          <cell r="R445" t="str">
            <v>McFadden Ridge Wind</v>
          </cell>
          <cell r="S445">
            <v>9</v>
          </cell>
        </row>
        <row r="446">
          <cell r="R446" t="str">
            <v>Monsanto Curtailment</v>
          </cell>
          <cell r="S446">
            <v>8</v>
          </cell>
        </row>
        <row r="447">
          <cell r="R447" t="str">
            <v>Monsanto Buythrough</v>
          </cell>
          <cell r="S447">
            <v>8</v>
          </cell>
        </row>
        <row r="448">
          <cell r="R448" t="str">
            <v>Monsanto Curtailment (Historical)</v>
          </cell>
          <cell r="S448">
            <v>2</v>
          </cell>
        </row>
        <row r="449">
          <cell r="R449" t="str">
            <v>Monsanto Excess Demand</v>
          </cell>
          <cell r="S449">
            <v>8</v>
          </cell>
        </row>
        <row r="450">
          <cell r="R450" t="str">
            <v>Morgan Stanley p189046</v>
          </cell>
          <cell r="S450">
            <v>2</v>
          </cell>
        </row>
        <row r="451">
          <cell r="R451" t="str">
            <v>Morgan Stanley p196538</v>
          </cell>
          <cell r="S451">
            <v>3</v>
          </cell>
        </row>
        <row r="452">
          <cell r="R452" t="str">
            <v>Morgan Stanley p206006</v>
          </cell>
          <cell r="S452">
            <v>3</v>
          </cell>
        </row>
        <row r="453">
          <cell r="R453" t="str">
            <v>Morgan Stanley p206008</v>
          </cell>
          <cell r="S453">
            <v>3</v>
          </cell>
        </row>
        <row r="454">
          <cell r="R454" t="str">
            <v>Morgan Stanley p207863</v>
          </cell>
          <cell r="S454">
            <v>6</v>
          </cell>
        </row>
        <row r="455">
          <cell r="R455" t="str">
            <v>Morgan Stanley p244840</v>
          </cell>
          <cell r="S455">
            <v>3</v>
          </cell>
        </row>
        <row r="456">
          <cell r="R456" t="str">
            <v>Morgan Stanley p244841</v>
          </cell>
          <cell r="S456">
            <v>3</v>
          </cell>
        </row>
        <row r="457">
          <cell r="R457" t="str">
            <v>Morgan Stanley p272153</v>
          </cell>
          <cell r="S457">
            <v>2</v>
          </cell>
        </row>
        <row r="458">
          <cell r="R458" t="str">
            <v>Morgan Stanley p272154</v>
          </cell>
          <cell r="S458">
            <v>2</v>
          </cell>
        </row>
        <row r="459">
          <cell r="R459" t="str">
            <v>Morgan Stanley p272156</v>
          </cell>
          <cell r="S459">
            <v>2</v>
          </cell>
        </row>
        <row r="460">
          <cell r="R460" t="str">
            <v>Morgan Stanley p272157</v>
          </cell>
          <cell r="S460">
            <v>2</v>
          </cell>
        </row>
        <row r="461">
          <cell r="R461" t="str">
            <v>Morgan Stanley p272158</v>
          </cell>
          <cell r="S461">
            <v>2</v>
          </cell>
        </row>
        <row r="462">
          <cell r="R462" t="str">
            <v>Morgan Stanley s207862</v>
          </cell>
          <cell r="S462">
            <v>2</v>
          </cell>
        </row>
        <row r="463">
          <cell r="R463" t="str">
            <v>Mountain Wind 1 QF</v>
          </cell>
          <cell r="S463">
            <v>4</v>
          </cell>
        </row>
        <row r="464">
          <cell r="R464" t="str">
            <v>Mountain Wind 2 QF</v>
          </cell>
          <cell r="S464">
            <v>4</v>
          </cell>
        </row>
        <row r="465">
          <cell r="R465" t="str">
            <v>Mule Hollow Wind QF</v>
          </cell>
          <cell r="S465">
            <v>4</v>
          </cell>
        </row>
        <row r="466">
          <cell r="R466" t="str">
            <v>NCPA p309009</v>
          </cell>
          <cell r="S466">
            <v>6</v>
          </cell>
        </row>
        <row r="467">
          <cell r="R467" t="str">
            <v>NCPA s309008</v>
          </cell>
          <cell r="S467">
            <v>6</v>
          </cell>
        </row>
        <row r="468">
          <cell r="R468" t="str">
            <v>Nebo Capacity Payment</v>
          </cell>
          <cell r="S468">
            <v>2</v>
          </cell>
        </row>
        <row r="469">
          <cell r="R469" t="str">
            <v>Non-Owned East - Obligation</v>
          </cell>
          <cell r="S469">
            <v>2</v>
          </cell>
        </row>
        <row r="470">
          <cell r="R470" t="str">
            <v>Non-Owned East - Offset</v>
          </cell>
          <cell r="S470">
            <v>2</v>
          </cell>
        </row>
        <row r="471">
          <cell r="R471" t="str">
            <v>Non-Owned West - Obligation</v>
          </cell>
          <cell r="S471">
            <v>2</v>
          </cell>
        </row>
        <row r="472">
          <cell r="R472" t="str">
            <v>Non-Owned West - Offset</v>
          </cell>
          <cell r="S472">
            <v>2</v>
          </cell>
        </row>
        <row r="473">
          <cell r="R473" t="str">
            <v>Non-Owned East Wind - Obligation</v>
          </cell>
          <cell r="S473">
            <v>2</v>
          </cell>
        </row>
        <row r="474">
          <cell r="R474" t="str">
            <v>Non-Owned East Wind - Offset</v>
          </cell>
          <cell r="S474">
            <v>2</v>
          </cell>
        </row>
        <row r="475">
          <cell r="R475" t="str">
            <v>Non-Owned West Wind - Obligation</v>
          </cell>
          <cell r="S475">
            <v>2</v>
          </cell>
        </row>
        <row r="476">
          <cell r="R476" t="str">
            <v>Non-Owned West Wind - Offset</v>
          </cell>
          <cell r="S476">
            <v>2</v>
          </cell>
        </row>
        <row r="477">
          <cell r="R477" t="str">
            <v>North Point Wind QF</v>
          </cell>
          <cell r="S477">
            <v>4</v>
          </cell>
        </row>
        <row r="478">
          <cell r="R478" t="str">
            <v>NUCOR</v>
          </cell>
          <cell r="S478">
            <v>2</v>
          </cell>
        </row>
        <row r="479">
          <cell r="R479" t="str">
            <v>NUCOR (De-rate)</v>
          </cell>
          <cell r="S479">
            <v>2</v>
          </cell>
        </row>
        <row r="480">
          <cell r="R480" t="str">
            <v>NVE s523485</v>
          </cell>
          <cell r="S480">
            <v>1</v>
          </cell>
        </row>
        <row r="481">
          <cell r="R481" t="str">
            <v>NVE s811499</v>
          </cell>
          <cell r="S481">
            <v>1</v>
          </cell>
        </row>
        <row r="482">
          <cell r="R482" t="str">
            <v>Oregon QF</v>
          </cell>
          <cell r="S482">
            <v>4</v>
          </cell>
        </row>
        <row r="483">
          <cell r="R483" t="str">
            <v>Oregon Pre-MSP QF</v>
          </cell>
          <cell r="S483">
            <v>4</v>
          </cell>
        </row>
        <row r="484">
          <cell r="R484" t="str">
            <v>Oregon Post-Merger Pre-MSP QF</v>
          </cell>
          <cell r="S484">
            <v>4</v>
          </cell>
        </row>
        <row r="485">
          <cell r="R485" t="str">
            <v>Oregon Post-MSP QF</v>
          </cell>
          <cell r="S485">
            <v>4</v>
          </cell>
        </row>
        <row r="486">
          <cell r="R486" t="str">
            <v>Oregon Pre-Merger QF</v>
          </cell>
          <cell r="S486">
            <v>4</v>
          </cell>
        </row>
        <row r="487">
          <cell r="R487" t="str">
            <v>Oregon Wind Farm QF</v>
          </cell>
          <cell r="S487">
            <v>4</v>
          </cell>
        </row>
        <row r="488">
          <cell r="R488" t="str">
            <v>P4 Production</v>
          </cell>
          <cell r="S488">
            <v>2</v>
          </cell>
        </row>
        <row r="489">
          <cell r="R489" t="str">
            <v>P4 Production (De-rate)</v>
          </cell>
          <cell r="S489">
            <v>1</v>
          </cell>
        </row>
        <row r="490">
          <cell r="R490" t="str">
            <v>Pacific Gas and Electric s524491</v>
          </cell>
          <cell r="S490">
            <v>1</v>
          </cell>
        </row>
        <row r="491">
          <cell r="R491" t="str">
            <v>PGE Cove</v>
          </cell>
          <cell r="S491">
            <v>2</v>
          </cell>
        </row>
        <row r="492">
          <cell r="R492" t="str">
            <v>Pine City Wind QF</v>
          </cell>
          <cell r="S492">
            <v>4</v>
          </cell>
        </row>
        <row r="493">
          <cell r="R493" t="str">
            <v>Pioneer Wind Park I QF</v>
          </cell>
          <cell r="S493">
            <v>4</v>
          </cell>
        </row>
        <row r="494">
          <cell r="R494" t="str">
            <v>Pioneer Wind Park II QF</v>
          </cell>
          <cell r="S494">
            <v>4</v>
          </cell>
        </row>
        <row r="495">
          <cell r="R495" t="str">
            <v>Pipeline Chehalis - Lateral</v>
          </cell>
          <cell r="S495">
            <v>11</v>
          </cell>
        </row>
        <row r="496">
          <cell r="R496" t="str">
            <v>Pipeline Chehalis - Main</v>
          </cell>
          <cell r="S496">
            <v>11</v>
          </cell>
        </row>
        <row r="497">
          <cell r="R497" t="str">
            <v>Pipeline Currant Creek Lateral</v>
          </cell>
          <cell r="S497">
            <v>11</v>
          </cell>
        </row>
        <row r="498">
          <cell r="R498" t="str">
            <v>Pipeline Hermiston Owned</v>
          </cell>
          <cell r="S498">
            <v>11</v>
          </cell>
        </row>
        <row r="499">
          <cell r="R499" t="str">
            <v>Pipeline Kern River Gas</v>
          </cell>
          <cell r="S499">
            <v>11</v>
          </cell>
        </row>
        <row r="500">
          <cell r="R500" t="str">
            <v>Pipeline Lake Side Lateral</v>
          </cell>
          <cell r="S500">
            <v>11</v>
          </cell>
        </row>
        <row r="501">
          <cell r="R501" t="str">
            <v>Pipeline Naughton</v>
          </cell>
          <cell r="S501">
            <v>14</v>
          </cell>
        </row>
        <row r="502">
          <cell r="R502" t="str">
            <v>Pipeline Reservation Fees</v>
          </cell>
          <cell r="S502">
            <v>11</v>
          </cell>
        </row>
        <row r="503">
          <cell r="R503" t="str">
            <v>Pipeline Southern System Expansion</v>
          </cell>
          <cell r="S503">
            <v>11</v>
          </cell>
        </row>
        <row r="504">
          <cell r="R504" t="str">
            <v>Power County North Wind QF p575612</v>
          </cell>
          <cell r="S504">
            <v>4</v>
          </cell>
        </row>
        <row r="505">
          <cell r="R505" t="str">
            <v>Power County South Wind QF p575614</v>
          </cell>
          <cell r="S505">
            <v>4</v>
          </cell>
        </row>
        <row r="506">
          <cell r="R506" t="str">
            <v>PSCo Exchange</v>
          </cell>
          <cell r="S506">
            <v>6</v>
          </cell>
        </row>
        <row r="507">
          <cell r="R507" t="str">
            <v>PSCo Exchange deliver</v>
          </cell>
          <cell r="S507">
            <v>6</v>
          </cell>
        </row>
        <row r="508">
          <cell r="R508" t="str">
            <v>PSCo FC III delivery</v>
          </cell>
          <cell r="S508">
            <v>6</v>
          </cell>
        </row>
        <row r="509">
          <cell r="R509" t="str">
            <v>PSCo FC III Generation</v>
          </cell>
          <cell r="S509">
            <v>6</v>
          </cell>
        </row>
        <row r="510">
          <cell r="R510" t="str">
            <v>PSCo Sale summer</v>
          </cell>
          <cell r="S510">
            <v>1</v>
          </cell>
        </row>
        <row r="511">
          <cell r="R511" t="str">
            <v>PSCo Sale winter</v>
          </cell>
          <cell r="S511">
            <v>1</v>
          </cell>
        </row>
        <row r="512">
          <cell r="R512" t="str">
            <v>Redding Exchange In</v>
          </cell>
          <cell r="S512">
            <v>6</v>
          </cell>
        </row>
        <row r="513">
          <cell r="R513" t="str">
            <v>Redding Exchange Out</v>
          </cell>
          <cell r="S513">
            <v>6</v>
          </cell>
        </row>
        <row r="514">
          <cell r="R514" t="str">
            <v>Ramp Loss East</v>
          </cell>
          <cell r="S514">
            <v>8</v>
          </cell>
        </row>
        <row r="515">
          <cell r="R515" t="str">
            <v>Ramp Loss West</v>
          </cell>
          <cell r="S515">
            <v>8</v>
          </cell>
        </row>
        <row r="516">
          <cell r="R516" t="str">
            <v>Rock River I</v>
          </cell>
          <cell r="S516">
            <v>2</v>
          </cell>
        </row>
        <row r="517">
          <cell r="R517" t="str">
            <v>Rolling Hills Wind</v>
          </cell>
          <cell r="S517">
            <v>9</v>
          </cell>
        </row>
        <row r="518">
          <cell r="R518" t="str">
            <v>Roseburg Dillard QF</v>
          </cell>
          <cell r="S518">
            <v>4</v>
          </cell>
        </row>
        <row r="519">
          <cell r="R519" t="str">
            <v>Roseburg Forest Products</v>
          </cell>
          <cell r="S519">
            <v>2</v>
          </cell>
        </row>
        <row r="520">
          <cell r="R520" t="str">
            <v>Salt River Project</v>
          </cell>
          <cell r="S520">
            <v>1</v>
          </cell>
        </row>
        <row r="521">
          <cell r="R521" t="str">
            <v>SCE Settlement</v>
          </cell>
          <cell r="S521">
            <v>1</v>
          </cell>
        </row>
        <row r="522">
          <cell r="R522" t="str">
            <v>Schwendiman QF</v>
          </cell>
          <cell r="S522">
            <v>4</v>
          </cell>
        </row>
        <row r="523">
          <cell r="R523" t="str">
            <v>SCE s513948</v>
          </cell>
          <cell r="S523">
            <v>1</v>
          </cell>
        </row>
        <row r="524">
          <cell r="R524" t="str">
            <v>SCL State Line delivery</v>
          </cell>
          <cell r="S524">
            <v>6</v>
          </cell>
        </row>
        <row r="525">
          <cell r="R525" t="str">
            <v>SCL State Line delivery LLH</v>
          </cell>
          <cell r="S525">
            <v>6</v>
          </cell>
        </row>
        <row r="526">
          <cell r="R526" t="str">
            <v>SCL State Line generation</v>
          </cell>
          <cell r="S526">
            <v>6</v>
          </cell>
        </row>
        <row r="527">
          <cell r="R527" t="str">
            <v>SCL State Line reserves</v>
          </cell>
          <cell r="S527">
            <v>6</v>
          </cell>
        </row>
        <row r="528">
          <cell r="R528" t="str">
            <v>SDGE s513949</v>
          </cell>
          <cell r="S528">
            <v>1</v>
          </cell>
        </row>
        <row r="529">
          <cell r="R529" t="str">
            <v>Seven Mile Wind</v>
          </cell>
          <cell r="S529">
            <v>9</v>
          </cell>
        </row>
        <row r="530">
          <cell r="R530" t="str">
            <v>Seven Mile II Wind</v>
          </cell>
          <cell r="S530">
            <v>9</v>
          </cell>
        </row>
        <row r="531">
          <cell r="R531" t="str">
            <v>Shell p489963</v>
          </cell>
          <cell r="S531">
            <v>6</v>
          </cell>
        </row>
        <row r="532">
          <cell r="R532" t="str">
            <v>Shell s489962</v>
          </cell>
          <cell r="S532">
            <v>6</v>
          </cell>
        </row>
        <row r="533">
          <cell r="R533" t="str">
            <v>Sierra Pacific II</v>
          </cell>
          <cell r="S533">
            <v>1</v>
          </cell>
        </row>
        <row r="534">
          <cell r="R534" t="str">
            <v>Simplot Phosphates</v>
          </cell>
          <cell r="S534">
            <v>4</v>
          </cell>
        </row>
        <row r="535">
          <cell r="R535" t="str">
            <v>Small Purchases east</v>
          </cell>
          <cell r="S535">
            <v>2</v>
          </cell>
        </row>
        <row r="536">
          <cell r="R536" t="str">
            <v>Small Purchases west</v>
          </cell>
          <cell r="S536">
            <v>2</v>
          </cell>
        </row>
        <row r="537">
          <cell r="R537" t="str">
            <v>SMUD</v>
          </cell>
          <cell r="S537">
            <v>1</v>
          </cell>
        </row>
        <row r="538">
          <cell r="R538" t="str">
            <v>SMUD Provisional</v>
          </cell>
          <cell r="S538">
            <v>1</v>
          </cell>
        </row>
        <row r="539">
          <cell r="R539" t="str">
            <v>SMUD Monthly</v>
          </cell>
          <cell r="S539">
            <v>1</v>
          </cell>
        </row>
        <row r="540">
          <cell r="R540" t="str">
            <v>Spanish Fork Wind 2 QF</v>
          </cell>
          <cell r="S540">
            <v>4</v>
          </cell>
        </row>
        <row r="541">
          <cell r="R541" t="str">
            <v>Station Service East</v>
          </cell>
          <cell r="S541">
            <v>8</v>
          </cell>
        </row>
        <row r="542">
          <cell r="R542" t="str">
            <v>Station Service West</v>
          </cell>
          <cell r="S542">
            <v>8</v>
          </cell>
        </row>
        <row r="543">
          <cell r="R543" t="str">
            <v>STF Index Trades - Buy - East</v>
          </cell>
          <cell r="S543">
            <v>13</v>
          </cell>
        </row>
        <row r="544">
          <cell r="R544" t="str">
            <v>STF Index Trades - Buy - West</v>
          </cell>
          <cell r="S544">
            <v>13</v>
          </cell>
        </row>
        <row r="545">
          <cell r="R545" t="str">
            <v>STF Index Trades - Sell - East</v>
          </cell>
          <cell r="S545">
            <v>12</v>
          </cell>
        </row>
        <row r="546">
          <cell r="R546" t="str">
            <v>STF Index Trades - Sell - West</v>
          </cell>
          <cell r="S546">
            <v>12</v>
          </cell>
        </row>
        <row r="547">
          <cell r="R547" t="str">
            <v>STF Trading Margin</v>
          </cell>
          <cell r="S547">
            <v>12</v>
          </cell>
        </row>
        <row r="548">
          <cell r="R548" t="str">
            <v>Sunnyside (QF) additional</v>
          </cell>
          <cell r="S548">
            <v>4</v>
          </cell>
        </row>
        <row r="549">
          <cell r="R549" t="str">
            <v>Sunnyside (QF) base</v>
          </cell>
          <cell r="S549">
            <v>4</v>
          </cell>
        </row>
        <row r="550">
          <cell r="R550" t="str">
            <v>Tesoro QF</v>
          </cell>
          <cell r="S550">
            <v>4</v>
          </cell>
        </row>
        <row r="551">
          <cell r="R551" t="str">
            <v>Three Buttes Wind</v>
          </cell>
          <cell r="S551">
            <v>2</v>
          </cell>
        </row>
        <row r="552">
          <cell r="R552" t="str">
            <v>Threemile Canyon Wind QF p500139</v>
          </cell>
          <cell r="S552">
            <v>4</v>
          </cell>
        </row>
        <row r="553">
          <cell r="R553" t="str">
            <v>Top of the World Wind p522807</v>
          </cell>
          <cell r="S553">
            <v>2</v>
          </cell>
        </row>
        <row r="554">
          <cell r="R554" t="str">
            <v>Top of the World Wind p575862</v>
          </cell>
          <cell r="S554">
            <v>2</v>
          </cell>
        </row>
        <row r="555">
          <cell r="R555" t="str">
            <v>TransAlta p371343</v>
          </cell>
          <cell r="S555">
            <v>6</v>
          </cell>
        </row>
        <row r="556">
          <cell r="R556" t="str">
            <v>TransAlta Purchase Flat</v>
          </cell>
          <cell r="S556">
            <v>2</v>
          </cell>
        </row>
        <row r="557">
          <cell r="R557" t="str">
            <v>TransAlta Purchase Index</v>
          </cell>
          <cell r="S557">
            <v>2</v>
          </cell>
        </row>
        <row r="558">
          <cell r="R558" t="str">
            <v>TransAlta s371344</v>
          </cell>
          <cell r="S558">
            <v>6</v>
          </cell>
        </row>
        <row r="559">
          <cell r="R559" t="str">
            <v>Transmission East</v>
          </cell>
          <cell r="S559">
            <v>10</v>
          </cell>
        </row>
        <row r="560">
          <cell r="R560" t="str">
            <v>Transmission West</v>
          </cell>
          <cell r="S560">
            <v>10</v>
          </cell>
        </row>
        <row r="561">
          <cell r="R561" t="str">
            <v>Tri-State Exchange</v>
          </cell>
          <cell r="S561">
            <v>6</v>
          </cell>
        </row>
        <row r="562">
          <cell r="R562" t="str">
            <v>Tri-State Exchange return</v>
          </cell>
          <cell r="S562">
            <v>6</v>
          </cell>
        </row>
        <row r="563">
          <cell r="R563" t="str">
            <v>Tri-State Purchase</v>
          </cell>
          <cell r="S563">
            <v>2</v>
          </cell>
        </row>
        <row r="564">
          <cell r="R564" t="str">
            <v>UAMPS s223863</v>
          </cell>
          <cell r="S564">
            <v>1</v>
          </cell>
        </row>
        <row r="565">
          <cell r="R565" t="str">
            <v>UAMPS s404236</v>
          </cell>
          <cell r="S565">
            <v>1</v>
          </cell>
        </row>
        <row r="566">
          <cell r="R566" t="str">
            <v>UBS AG 6X16 at 4C</v>
          </cell>
          <cell r="S566">
            <v>3</v>
          </cell>
        </row>
        <row r="567">
          <cell r="R567" t="str">
            <v>UBS p223199</v>
          </cell>
          <cell r="S567">
            <v>3</v>
          </cell>
        </row>
        <row r="568">
          <cell r="R568" t="str">
            <v>UBS p268848</v>
          </cell>
          <cell r="S568">
            <v>3</v>
          </cell>
        </row>
        <row r="569">
          <cell r="R569" t="str">
            <v>UBS p268850</v>
          </cell>
          <cell r="S569">
            <v>3</v>
          </cell>
        </row>
        <row r="570">
          <cell r="R570" t="str">
            <v>UMPA II</v>
          </cell>
          <cell r="S570">
            <v>1</v>
          </cell>
        </row>
        <row r="571">
          <cell r="R571" t="str">
            <v>US Magnesium QF</v>
          </cell>
          <cell r="S571">
            <v>4</v>
          </cell>
        </row>
        <row r="572">
          <cell r="R572" t="str">
            <v>US Magnesium Reserve</v>
          </cell>
          <cell r="S572">
            <v>2</v>
          </cell>
        </row>
        <row r="573">
          <cell r="R573" t="str">
            <v>Utah QF</v>
          </cell>
          <cell r="S573">
            <v>4</v>
          </cell>
        </row>
        <row r="574">
          <cell r="R574" t="str">
            <v>Utah Pre-MSP QF</v>
          </cell>
          <cell r="S574">
            <v>4</v>
          </cell>
        </row>
        <row r="575">
          <cell r="R575" t="str">
            <v>Utah Post-Merger Pre-MSP QF</v>
          </cell>
          <cell r="S575">
            <v>4</v>
          </cell>
        </row>
        <row r="576">
          <cell r="R576" t="str">
            <v>Utah Post-MSP QF</v>
          </cell>
          <cell r="S576">
            <v>4</v>
          </cell>
        </row>
        <row r="577">
          <cell r="R577" t="str">
            <v>Utah Pre-Merger QF</v>
          </cell>
          <cell r="S577">
            <v>4</v>
          </cell>
        </row>
        <row r="578">
          <cell r="R578" t="str">
            <v>Washington QF</v>
          </cell>
          <cell r="S578">
            <v>4</v>
          </cell>
        </row>
        <row r="579">
          <cell r="R579" t="str">
            <v>Washington Pre-MSP QF</v>
          </cell>
          <cell r="S579">
            <v>4</v>
          </cell>
        </row>
        <row r="580">
          <cell r="R580" t="str">
            <v>Washington Post-Merger Pre-MSP QF</v>
          </cell>
          <cell r="S580">
            <v>4</v>
          </cell>
        </row>
        <row r="581">
          <cell r="R581" t="str">
            <v>Washington Post-MSP QF</v>
          </cell>
          <cell r="S581">
            <v>4</v>
          </cell>
        </row>
        <row r="582">
          <cell r="R582" t="str">
            <v>Washington Pre-Merger QF</v>
          </cell>
          <cell r="S582">
            <v>4</v>
          </cell>
        </row>
        <row r="583">
          <cell r="R583" t="str">
            <v>West Valley Toll</v>
          </cell>
          <cell r="S583">
            <v>2</v>
          </cell>
        </row>
        <row r="584">
          <cell r="R584" t="str">
            <v>Weyerhaeuser QF</v>
          </cell>
          <cell r="S584">
            <v>4</v>
          </cell>
        </row>
        <row r="585">
          <cell r="R585" t="str">
            <v>Weyerhaeuser Reserve</v>
          </cell>
          <cell r="S585">
            <v>2</v>
          </cell>
        </row>
        <row r="586">
          <cell r="R586" t="str">
            <v>Wolverine Creek</v>
          </cell>
          <cell r="S586">
            <v>2</v>
          </cell>
        </row>
        <row r="587">
          <cell r="R587" t="str">
            <v>Wyoming QF</v>
          </cell>
          <cell r="S587">
            <v>4</v>
          </cell>
        </row>
        <row r="588">
          <cell r="R588" t="str">
            <v>Wyoming Pre-MSP QF</v>
          </cell>
          <cell r="S588">
            <v>4</v>
          </cell>
        </row>
        <row r="589">
          <cell r="R589" t="str">
            <v>Wyoming Post-Merger Pre-MSP QF</v>
          </cell>
          <cell r="S589">
            <v>4</v>
          </cell>
        </row>
        <row r="590">
          <cell r="R590" t="str">
            <v>Wyoming Post-MSP QF</v>
          </cell>
          <cell r="S590">
            <v>4</v>
          </cell>
        </row>
        <row r="591">
          <cell r="R591" t="str">
            <v>Wyoming Pre-Merger QF</v>
          </cell>
          <cell r="S591">
            <v>4</v>
          </cell>
        </row>
        <row r="592">
          <cell r="R592">
            <v>0</v>
          </cell>
          <cell r="S592">
            <v>0</v>
          </cell>
        </row>
        <row r="593">
          <cell r="R593">
            <v>0</v>
          </cell>
          <cell r="S593">
            <v>0</v>
          </cell>
        </row>
        <row r="594">
          <cell r="R594">
            <v>0</v>
          </cell>
          <cell r="S594">
            <v>0</v>
          </cell>
        </row>
        <row r="595">
          <cell r="R595">
            <v>0</v>
          </cell>
          <cell r="S595">
            <v>0</v>
          </cell>
        </row>
      </sheetData>
      <sheetData sheetId="6" refreshError="1">
        <row r="258">
          <cell r="R258" t="str">
            <v>AMP Resources (Cove Fort)</v>
          </cell>
          <cell r="S258">
            <v>2</v>
          </cell>
        </row>
        <row r="259">
          <cell r="R259" t="str">
            <v>APGI 7X24 return</v>
          </cell>
          <cell r="S259">
            <v>6</v>
          </cell>
        </row>
        <row r="260">
          <cell r="R260" t="str">
            <v>APGI LLH return</v>
          </cell>
          <cell r="S260">
            <v>6</v>
          </cell>
        </row>
        <row r="261">
          <cell r="R261" t="str">
            <v>APS 6X16 at 4C</v>
          </cell>
          <cell r="S261">
            <v>3</v>
          </cell>
        </row>
        <row r="262">
          <cell r="R262" t="str">
            <v>APS 7X16 at 4C</v>
          </cell>
          <cell r="S262">
            <v>3</v>
          </cell>
        </row>
        <row r="263">
          <cell r="R263" t="str">
            <v>APS 7X16 at Mona</v>
          </cell>
          <cell r="S263">
            <v>3</v>
          </cell>
        </row>
        <row r="264">
          <cell r="R264" t="str">
            <v>APS Exchange</v>
          </cell>
          <cell r="S264">
            <v>6</v>
          </cell>
        </row>
        <row r="265">
          <cell r="R265" t="str">
            <v>APS Exchange deliver</v>
          </cell>
          <cell r="S265">
            <v>6</v>
          </cell>
        </row>
        <row r="266">
          <cell r="R266" t="str">
            <v>APS p207861</v>
          </cell>
          <cell r="S266">
            <v>6</v>
          </cell>
        </row>
        <row r="267">
          <cell r="R267" t="str">
            <v>APS s207860</v>
          </cell>
          <cell r="S267">
            <v>6</v>
          </cell>
        </row>
        <row r="268">
          <cell r="R268" t="str">
            <v>APS Supplemental Purchase coal</v>
          </cell>
          <cell r="S268">
            <v>2</v>
          </cell>
        </row>
        <row r="269">
          <cell r="R269" t="str">
            <v>APS Supplemental Purchase other</v>
          </cell>
          <cell r="S269">
            <v>2</v>
          </cell>
        </row>
        <row r="270">
          <cell r="R270" t="str">
            <v>Aquila hydro hedge</v>
          </cell>
          <cell r="S270">
            <v>2</v>
          </cell>
        </row>
        <row r="271">
          <cell r="R271" t="str">
            <v>Biomass (QF)</v>
          </cell>
          <cell r="S271">
            <v>4</v>
          </cell>
        </row>
        <row r="272">
          <cell r="R272" t="str">
            <v>Biomass Non-Generation</v>
          </cell>
          <cell r="S272">
            <v>4</v>
          </cell>
        </row>
        <row r="273">
          <cell r="R273" t="str">
            <v>Biomass One QF</v>
          </cell>
          <cell r="S273">
            <v>4</v>
          </cell>
        </row>
        <row r="274">
          <cell r="R274" t="str">
            <v>Black Hills</v>
          </cell>
          <cell r="S274">
            <v>1</v>
          </cell>
        </row>
        <row r="275">
          <cell r="R275" t="str">
            <v>Black Hills Losses</v>
          </cell>
          <cell r="S275">
            <v>1</v>
          </cell>
        </row>
        <row r="276">
          <cell r="R276" t="str">
            <v>Black Hills Reserve (CTs)</v>
          </cell>
          <cell r="S276">
            <v>6</v>
          </cell>
        </row>
        <row r="277">
          <cell r="R277" t="str">
            <v>Blanding</v>
          </cell>
          <cell r="S277">
            <v>1</v>
          </cell>
        </row>
        <row r="278">
          <cell r="R278" t="str">
            <v>Blanding Purchase</v>
          </cell>
          <cell r="S278">
            <v>2</v>
          </cell>
        </row>
        <row r="279">
          <cell r="R279" t="str">
            <v>Blue Mountain Wind QF</v>
          </cell>
          <cell r="S279">
            <v>4</v>
          </cell>
        </row>
        <row r="280">
          <cell r="R280" t="str">
            <v>BPA FC II delivery</v>
          </cell>
          <cell r="S280">
            <v>6</v>
          </cell>
        </row>
        <row r="281">
          <cell r="R281" t="str">
            <v>BPA FC II Generation</v>
          </cell>
          <cell r="S281">
            <v>6</v>
          </cell>
        </row>
        <row r="282">
          <cell r="R282" t="str">
            <v>BPA FC IV delivery</v>
          </cell>
          <cell r="S282">
            <v>6</v>
          </cell>
        </row>
        <row r="283">
          <cell r="R283" t="str">
            <v>BPA FC IV Generation</v>
          </cell>
          <cell r="S283">
            <v>6</v>
          </cell>
        </row>
        <row r="284">
          <cell r="R284" t="str">
            <v>BPA Flathead Sale</v>
          </cell>
          <cell r="S284">
            <v>1</v>
          </cell>
        </row>
        <row r="285">
          <cell r="R285" t="str">
            <v>BPA Hermiston Losses</v>
          </cell>
          <cell r="S285">
            <v>8</v>
          </cell>
        </row>
        <row r="286">
          <cell r="R286" t="str">
            <v>BPA Palisades return</v>
          </cell>
          <cell r="S286">
            <v>6</v>
          </cell>
        </row>
        <row r="287">
          <cell r="R287" t="str">
            <v>BPA Palisades storage</v>
          </cell>
          <cell r="S287">
            <v>6</v>
          </cell>
        </row>
        <row r="288">
          <cell r="R288" t="str">
            <v>BPA Peaking</v>
          </cell>
          <cell r="S288">
            <v>6</v>
          </cell>
        </row>
        <row r="289">
          <cell r="R289" t="str">
            <v>BPA Peaking Replacement</v>
          </cell>
          <cell r="S289">
            <v>6</v>
          </cell>
        </row>
        <row r="290">
          <cell r="R290" t="str">
            <v>BPA So. Idaho Exchange In</v>
          </cell>
          <cell r="S290">
            <v>6</v>
          </cell>
        </row>
        <row r="291">
          <cell r="R291" t="str">
            <v>BPA So. Idaho Exchange Out</v>
          </cell>
          <cell r="S291">
            <v>6</v>
          </cell>
        </row>
        <row r="292">
          <cell r="R292" t="str">
            <v>BPA Spring Energy</v>
          </cell>
          <cell r="S292">
            <v>6</v>
          </cell>
        </row>
        <row r="293">
          <cell r="R293" t="str">
            <v>BPA Spring Energy deliver</v>
          </cell>
          <cell r="S293">
            <v>6</v>
          </cell>
        </row>
        <row r="294">
          <cell r="R294" t="str">
            <v>BPA Summer Storage</v>
          </cell>
          <cell r="S294">
            <v>6</v>
          </cell>
        </row>
        <row r="295">
          <cell r="R295" t="str">
            <v>BPA Summer Storage return</v>
          </cell>
          <cell r="S295">
            <v>6</v>
          </cell>
        </row>
        <row r="296">
          <cell r="R296" t="str">
            <v>BPA Wind Sale</v>
          </cell>
          <cell r="S296">
            <v>1</v>
          </cell>
        </row>
        <row r="297">
          <cell r="R297" t="str">
            <v>Bridger Losses In</v>
          </cell>
          <cell r="S297">
            <v>8</v>
          </cell>
        </row>
        <row r="298">
          <cell r="R298" t="str">
            <v>Bridger Losses Out</v>
          </cell>
          <cell r="S298">
            <v>8</v>
          </cell>
        </row>
        <row r="299">
          <cell r="R299" t="str">
            <v>Bridger Losses Out</v>
          </cell>
          <cell r="S299">
            <v>8</v>
          </cell>
        </row>
        <row r="300">
          <cell r="R300" t="str">
            <v>Cal ISO East - Four Corners Purchase</v>
          </cell>
          <cell r="S300">
            <v>13</v>
          </cell>
        </row>
        <row r="301">
          <cell r="R301" t="str">
            <v>Cal ISO East - Four Corners Sale</v>
          </cell>
          <cell r="S301">
            <v>12</v>
          </cell>
        </row>
        <row r="302">
          <cell r="R302" t="str">
            <v>Cal ISO East - Mona Purchase</v>
          </cell>
          <cell r="S302">
            <v>13</v>
          </cell>
        </row>
        <row r="303">
          <cell r="R303" t="str">
            <v>Cal ISO East - Mona Sale</v>
          </cell>
          <cell r="S303">
            <v>12</v>
          </cell>
        </row>
        <row r="304">
          <cell r="R304" t="str">
            <v>Cal ISO West - COB Purchase</v>
          </cell>
          <cell r="S304">
            <v>13</v>
          </cell>
        </row>
        <row r="305">
          <cell r="R305" t="str">
            <v>Cal ISO West - COB Sale</v>
          </cell>
          <cell r="S305">
            <v>12</v>
          </cell>
        </row>
        <row r="306">
          <cell r="R306" t="str">
            <v>California QF</v>
          </cell>
          <cell r="S306">
            <v>4</v>
          </cell>
        </row>
        <row r="307">
          <cell r="R307" t="str">
            <v>California Pre-MSP QF</v>
          </cell>
          <cell r="S307">
            <v>4</v>
          </cell>
        </row>
        <row r="308">
          <cell r="R308" t="str">
            <v>California Post-Merger Pre-MSP QF</v>
          </cell>
          <cell r="S308">
            <v>4</v>
          </cell>
        </row>
        <row r="309">
          <cell r="R309" t="str">
            <v>California Post-MSP QF</v>
          </cell>
          <cell r="S309">
            <v>4</v>
          </cell>
        </row>
        <row r="310">
          <cell r="R310" t="str">
            <v>California Pre-Merger QF</v>
          </cell>
          <cell r="S310">
            <v>4</v>
          </cell>
        </row>
        <row r="311">
          <cell r="R311" t="str">
            <v>Canadian Entitlement CEAEA</v>
          </cell>
          <cell r="S311">
            <v>5</v>
          </cell>
        </row>
        <row r="312">
          <cell r="R312" t="str">
            <v>Cargill p483225</v>
          </cell>
          <cell r="S312">
            <v>6</v>
          </cell>
        </row>
        <row r="313">
          <cell r="R313" t="str">
            <v>Cargill p485290</v>
          </cell>
          <cell r="S313">
            <v>6</v>
          </cell>
        </row>
        <row r="314">
          <cell r="R314" t="str">
            <v>Cargill s483226</v>
          </cell>
          <cell r="S314">
            <v>6</v>
          </cell>
        </row>
        <row r="315">
          <cell r="R315" t="str">
            <v>Cargill s485289</v>
          </cell>
          <cell r="S315">
            <v>6</v>
          </cell>
        </row>
        <row r="316">
          <cell r="R316" t="str">
            <v>Chehalis Station Service</v>
          </cell>
          <cell r="S316">
            <v>2</v>
          </cell>
        </row>
        <row r="317">
          <cell r="R317" t="str">
            <v>Chelan - Rocky Reach</v>
          </cell>
          <cell r="S317">
            <v>5</v>
          </cell>
        </row>
        <row r="318">
          <cell r="R318" t="str">
            <v>Chevron Wind QF</v>
          </cell>
          <cell r="S318">
            <v>4</v>
          </cell>
        </row>
        <row r="319">
          <cell r="R319" t="str">
            <v>Clark Displacement</v>
          </cell>
          <cell r="S319">
            <v>2</v>
          </cell>
        </row>
        <row r="320">
          <cell r="R320" t="str">
            <v>Clark Displacement Buy Back</v>
          </cell>
          <cell r="S320">
            <v>2</v>
          </cell>
        </row>
        <row r="321">
          <cell r="R321" t="str">
            <v>Clark River Road reserve</v>
          </cell>
          <cell r="S321">
            <v>2</v>
          </cell>
        </row>
        <row r="322">
          <cell r="R322" t="str">
            <v>CLARK S&amp;I</v>
          </cell>
          <cell r="S322">
            <v>2</v>
          </cell>
        </row>
        <row r="323">
          <cell r="R323" t="str">
            <v>Clark S&amp;I Base Capacity</v>
          </cell>
          <cell r="S323">
            <v>2</v>
          </cell>
        </row>
        <row r="324">
          <cell r="R324" t="str">
            <v>CLARK Storage &amp; Integration</v>
          </cell>
          <cell r="S324">
            <v>2</v>
          </cell>
        </row>
        <row r="325">
          <cell r="R325" t="str">
            <v>Clay Basin Gas Storage</v>
          </cell>
          <cell r="S325">
            <v>11</v>
          </cell>
        </row>
        <row r="326">
          <cell r="R326" t="str">
            <v>Co-Gen II QF</v>
          </cell>
          <cell r="S326">
            <v>4</v>
          </cell>
        </row>
        <row r="327">
          <cell r="R327" t="str">
            <v>Combine Hills</v>
          </cell>
          <cell r="S327">
            <v>2</v>
          </cell>
        </row>
        <row r="328">
          <cell r="R328" t="str">
            <v>Constellation p257677</v>
          </cell>
          <cell r="S328">
            <v>2</v>
          </cell>
        </row>
        <row r="329">
          <cell r="R329" t="str">
            <v>Constellation p257678</v>
          </cell>
          <cell r="S329">
            <v>2</v>
          </cell>
        </row>
        <row r="330">
          <cell r="R330" t="str">
            <v>Constellation p268849</v>
          </cell>
          <cell r="S330">
            <v>2</v>
          </cell>
        </row>
        <row r="331">
          <cell r="R331" t="str">
            <v>Cowlitz Swift deliver</v>
          </cell>
          <cell r="S331">
            <v>6</v>
          </cell>
        </row>
        <row r="332">
          <cell r="R332" t="str">
            <v>D.R. Johnson (QF)</v>
          </cell>
          <cell r="S332">
            <v>4</v>
          </cell>
        </row>
        <row r="333">
          <cell r="R333" t="str">
            <v>Deseret G&amp;T Expansion</v>
          </cell>
          <cell r="S333">
            <v>2</v>
          </cell>
        </row>
        <row r="334">
          <cell r="R334" t="str">
            <v>Deseret Purchase</v>
          </cell>
          <cell r="S334">
            <v>2</v>
          </cell>
        </row>
        <row r="335">
          <cell r="R335" t="str">
            <v>Douglas - Wells</v>
          </cell>
          <cell r="S335">
            <v>5</v>
          </cell>
        </row>
        <row r="336">
          <cell r="R336" t="str">
            <v>Douglas County Forest Products QF</v>
          </cell>
          <cell r="S336">
            <v>4</v>
          </cell>
        </row>
        <row r="337">
          <cell r="R337" t="str">
            <v>Douglas PUD - Lands Energy Share</v>
          </cell>
          <cell r="S337">
            <v>5</v>
          </cell>
        </row>
        <row r="338">
          <cell r="R338" t="str">
            <v>Douglas PUD Settlement</v>
          </cell>
          <cell r="S338">
            <v>2</v>
          </cell>
        </row>
        <row r="339">
          <cell r="R339" t="str">
            <v>DSM Cool Keeper Reserve</v>
          </cell>
          <cell r="S339">
            <v>8</v>
          </cell>
        </row>
        <row r="340">
          <cell r="R340" t="str">
            <v>DSM Idaho Irrigation</v>
          </cell>
          <cell r="S340">
            <v>8</v>
          </cell>
        </row>
        <row r="341">
          <cell r="R341" t="str">
            <v>DSM Idaho Irrigation Shifted</v>
          </cell>
          <cell r="S341">
            <v>8</v>
          </cell>
        </row>
        <row r="342">
          <cell r="R342" t="str">
            <v>DSM Utah Irrigation</v>
          </cell>
          <cell r="S342">
            <v>8</v>
          </cell>
        </row>
        <row r="343">
          <cell r="R343" t="str">
            <v>DSM Utah Irrigation Shifted</v>
          </cell>
          <cell r="S343">
            <v>8</v>
          </cell>
        </row>
        <row r="344">
          <cell r="R344" t="str">
            <v>Duke HLH</v>
          </cell>
          <cell r="S344">
            <v>2</v>
          </cell>
        </row>
        <row r="345">
          <cell r="R345" t="str">
            <v>Duke p99206</v>
          </cell>
          <cell r="S345">
            <v>2</v>
          </cell>
        </row>
        <row r="346">
          <cell r="R346" t="str">
            <v>Dunlap I Wind</v>
          </cell>
          <cell r="S346">
            <v>9</v>
          </cell>
        </row>
        <row r="347">
          <cell r="R347" t="str">
            <v>East Control Area Sale</v>
          </cell>
          <cell r="S347">
            <v>1</v>
          </cell>
        </row>
        <row r="348">
          <cell r="R348" t="str">
            <v>Electric Swaps - East</v>
          </cell>
          <cell r="S348">
            <v>13</v>
          </cell>
        </row>
        <row r="349">
          <cell r="R349" t="str">
            <v>Electric Swaps - East Buy</v>
          </cell>
          <cell r="S349">
            <v>13</v>
          </cell>
        </row>
        <row r="350">
          <cell r="R350" t="str">
            <v>Electric Swaps - East Sell</v>
          </cell>
          <cell r="S350">
            <v>12</v>
          </cell>
        </row>
        <row r="351">
          <cell r="R351" t="str">
            <v>Electric Swaps - West</v>
          </cell>
          <cell r="S351">
            <v>13</v>
          </cell>
        </row>
        <row r="352">
          <cell r="R352" t="str">
            <v>Electric Swaps - West Buy</v>
          </cell>
          <cell r="S352">
            <v>13</v>
          </cell>
        </row>
        <row r="353">
          <cell r="R353" t="str">
            <v>Electric Swaps - West Sell</v>
          </cell>
          <cell r="S353">
            <v>12</v>
          </cell>
        </row>
        <row r="354">
          <cell r="R354" t="str">
            <v>Evergreen BioPower QF</v>
          </cell>
          <cell r="S354">
            <v>4</v>
          </cell>
        </row>
        <row r="355">
          <cell r="R355" t="str">
            <v>EWEB FC I delivery</v>
          </cell>
          <cell r="S355">
            <v>6</v>
          </cell>
        </row>
        <row r="356">
          <cell r="R356" t="str">
            <v>EWEB FC I Generation</v>
          </cell>
          <cell r="S356">
            <v>6</v>
          </cell>
        </row>
        <row r="357">
          <cell r="R357" t="str">
            <v>EWEB/BPA Wind Sale</v>
          </cell>
          <cell r="S357">
            <v>6</v>
          </cell>
        </row>
        <row r="358">
          <cell r="R358" t="str">
            <v>Excess Gas Sales</v>
          </cell>
          <cell r="S358">
            <v>11</v>
          </cell>
        </row>
        <row r="359">
          <cell r="R359" t="str">
            <v>ExxonMobil QF</v>
          </cell>
          <cell r="S359">
            <v>4</v>
          </cell>
        </row>
        <row r="360">
          <cell r="R360" t="str">
            <v>ExxonMobil QF</v>
          </cell>
          <cell r="S360">
            <v>4</v>
          </cell>
        </row>
        <row r="361">
          <cell r="R361" t="str">
            <v>Five Pine Wind QF</v>
          </cell>
          <cell r="S361">
            <v>4</v>
          </cell>
        </row>
        <row r="362">
          <cell r="R362" t="str">
            <v>Flathead &amp; ENI Sale</v>
          </cell>
          <cell r="S362">
            <v>1</v>
          </cell>
        </row>
        <row r="363">
          <cell r="R363" t="str">
            <v>Foote Creek I Generation</v>
          </cell>
          <cell r="S363">
            <v>9</v>
          </cell>
        </row>
        <row r="364">
          <cell r="R364" t="str">
            <v>Fort James (CoGen)</v>
          </cell>
          <cell r="S364">
            <v>2</v>
          </cell>
        </row>
        <row r="365">
          <cell r="R365" t="str">
            <v>Gas Swaps</v>
          </cell>
          <cell r="S365">
            <v>11</v>
          </cell>
        </row>
        <row r="366">
          <cell r="R366" t="str">
            <v>Gas Physical - East</v>
          </cell>
          <cell r="S366">
            <v>11</v>
          </cell>
        </row>
        <row r="367">
          <cell r="R367" t="str">
            <v>Gas Physical - West</v>
          </cell>
          <cell r="S367">
            <v>11</v>
          </cell>
        </row>
        <row r="368">
          <cell r="R368" t="str">
            <v>Gas Physical - Chehalis</v>
          </cell>
          <cell r="S368">
            <v>11</v>
          </cell>
        </row>
        <row r="369">
          <cell r="R369" t="str">
            <v>Gas Physical - Existing East</v>
          </cell>
          <cell r="S369">
            <v>11</v>
          </cell>
        </row>
        <row r="370">
          <cell r="R370" t="str">
            <v>Gas Physical - Hermiston</v>
          </cell>
          <cell r="S370">
            <v>11</v>
          </cell>
        </row>
        <row r="371">
          <cell r="R371" t="str">
            <v>Gas Physical - New East</v>
          </cell>
          <cell r="S371">
            <v>11</v>
          </cell>
        </row>
        <row r="372">
          <cell r="R372" t="str">
            <v>Gas Swaps - East</v>
          </cell>
          <cell r="S372">
            <v>11</v>
          </cell>
        </row>
        <row r="373">
          <cell r="R373" t="str">
            <v>Gas Swaps - West</v>
          </cell>
          <cell r="S373">
            <v>11</v>
          </cell>
        </row>
        <row r="374">
          <cell r="R374" t="str">
            <v>Gas Swaps - Chehalis</v>
          </cell>
          <cell r="S374">
            <v>11</v>
          </cell>
        </row>
        <row r="375">
          <cell r="R375" t="str">
            <v>Gas Swaps - Existing East</v>
          </cell>
          <cell r="S375">
            <v>11</v>
          </cell>
        </row>
        <row r="376">
          <cell r="R376" t="str">
            <v>Gas Swaps - Hermiston</v>
          </cell>
          <cell r="S376">
            <v>11</v>
          </cell>
        </row>
        <row r="377">
          <cell r="R377" t="str">
            <v>Gas Swaps - New East</v>
          </cell>
          <cell r="S377">
            <v>11</v>
          </cell>
        </row>
        <row r="378">
          <cell r="R378" t="str">
            <v>Gem State (City of Idaho Falls)</v>
          </cell>
          <cell r="S378">
            <v>2</v>
          </cell>
        </row>
        <row r="379">
          <cell r="R379" t="str">
            <v>Gem State Power Cost</v>
          </cell>
          <cell r="S379">
            <v>2</v>
          </cell>
        </row>
        <row r="380">
          <cell r="R380" t="str">
            <v>Glenrock Wind</v>
          </cell>
          <cell r="S380">
            <v>9</v>
          </cell>
        </row>
        <row r="381">
          <cell r="R381" t="str">
            <v>Glenrock III Wind</v>
          </cell>
          <cell r="S381">
            <v>9</v>
          </cell>
        </row>
        <row r="382">
          <cell r="R382" t="str">
            <v>Goodnoe Wind</v>
          </cell>
          <cell r="S382">
            <v>2</v>
          </cell>
        </row>
        <row r="383">
          <cell r="R383" t="str">
            <v>Grant - Priest Rapids</v>
          </cell>
          <cell r="S383">
            <v>5</v>
          </cell>
        </row>
        <row r="384">
          <cell r="R384" t="str">
            <v>Grant - Wanapum</v>
          </cell>
          <cell r="S384">
            <v>5</v>
          </cell>
        </row>
        <row r="385">
          <cell r="R385" t="str">
            <v>Grant County</v>
          </cell>
          <cell r="S385">
            <v>2</v>
          </cell>
        </row>
        <row r="386">
          <cell r="R386" t="str">
            <v>Grant Displacement</v>
          </cell>
          <cell r="S386">
            <v>5</v>
          </cell>
        </row>
        <row r="387">
          <cell r="R387" t="str">
            <v>Grant Meaningful Priority</v>
          </cell>
          <cell r="S387">
            <v>5</v>
          </cell>
        </row>
        <row r="388">
          <cell r="R388" t="str">
            <v>Grant Reasonable</v>
          </cell>
          <cell r="S388">
            <v>5</v>
          </cell>
        </row>
        <row r="389">
          <cell r="R389" t="str">
            <v>Grant Power Auction</v>
          </cell>
          <cell r="S389">
            <v>5</v>
          </cell>
        </row>
        <row r="390">
          <cell r="R390" t="str">
            <v>High Plains Wind</v>
          </cell>
          <cell r="S390">
            <v>9</v>
          </cell>
        </row>
        <row r="391">
          <cell r="R391" t="str">
            <v>High Plateau Wind QF</v>
          </cell>
          <cell r="S391">
            <v>4</v>
          </cell>
        </row>
        <row r="392">
          <cell r="R392" t="str">
            <v>Hermiston Purchase</v>
          </cell>
          <cell r="S392">
            <v>2</v>
          </cell>
        </row>
        <row r="393">
          <cell r="R393" t="str">
            <v>Hurricane Purchase</v>
          </cell>
          <cell r="S393">
            <v>2</v>
          </cell>
        </row>
        <row r="394">
          <cell r="R394" t="str">
            <v>Hurricane Sale</v>
          </cell>
          <cell r="S394">
            <v>1</v>
          </cell>
        </row>
        <row r="395">
          <cell r="R395" t="str">
            <v>Idaho Power P278538</v>
          </cell>
          <cell r="S395">
            <v>2</v>
          </cell>
        </row>
        <row r="396">
          <cell r="R396" t="str">
            <v>Idaho Power P278538 HLH</v>
          </cell>
          <cell r="S396">
            <v>2</v>
          </cell>
        </row>
        <row r="397">
          <cell r="R397" t="str">
            <v>Idaho Power P278538 LLH</v>
          </cell>
          <cell r="S397">
            <v>2</v>
          </cell>
        </row>
        <row r="398">
          <cell r="R398" t="str">
            <v>Idaho Power RTSA Purchase</v>
          </cell>
          <cell r="S398">
            <v>2</v>
          </cell>
        </row>
        <row r="399">
          <cell r="R399" t="str">
            <v>Idaho Power RTSA return</v>
          </cell>
          <cell r="S399">
            <v>8</v>
          </cell>
        </row>
        <row r="400">
          <cell r="R400" t="str">
            <v>Idaho QF</v>
          </cell>
          <cell r="S400">
            <v>4</v>
          </cell>
        </row>
        <row r="401">
          <cell r="R401" t="str">
            <v>Idaho Pre-MSP QF</v>
          </cell>
          <cell r="S401">
            <v>4</v>
          </cell>
        </row>
        <row r="402">
          <cell r="R402" t="str">
            <v>Idaho Post-Merger Pre-MSP QF</v>
          </cell>
          <cell r="S402">
            <v>4</v>
          </cell>
        </row>
        <row r="403">
          <cell r="R403" t="str">
            <v>Idaho Post-MSP QF</v>
          </cell>
          <cell r="S403">
            <v>4</v>
          </cell>
        </row>
        <row r="404">
          <cell r="R404" t="str">
            <v>Idaho Pre-Merger QF</v>
          </cell>
          <cell r="S404">
            <v>4</v>
          </cell>
        </row>
        <row r="405">
          <cell r="R405" t="str">
            <v>IPP Purchase</v>
          </cell>
          <cell r="S405">
            <v>2</v>
          </cell>
        </row>
        <row r="406">
          <cell r="R406" t="str">
            <v>IPP Sale (LADWP)</v>
          </cell>
          <cell r="S406">
            <v>1</v>
          </cell>
        </row>
        <row r="407">
          <cell r="R407" t="str">
            <v>IRP - DSM East Irrigation Ld Control</v>
          </cell>
          <cell r="S407">
            <v>7</v>
          </cell>
        </row>
        <row r="408">
          <cell r="R408" t="str">
            <v>IRP - DSM East Irrigation Ld Control - Return</v>
          </cell>
          <cell r="S408">
            <v>7</v>
          </cell>
        </row>
        <row r="409">
          <cell r="R409" t="str">
            <v>IRP - DSM East Summer Ld Control</v>
          </cell>
          <cell r="S409">
            <v>7</v>
          </cell>
        </row>
        <row r="410">
          <cell r="R410" t="str">
            <v>IRP - DSM East Summer Ld Control - Return</v>
          </cell>
          <cell r="S410">
            <v>7</v>
          </cell>
        </row>
        <row r="411">
          <cell r="R411" t="str">
            <v>IRP - DSM West Irrigation Ld Control</v>
          </cell>
          <cell r="S411">
            <v>7</v>
          </cell>
        </row>
        <row r="412">
          <cell r="R412" t="str">
            <v>IRP - DSM West Irrigation Ld Control - Return</v>
          </cell>
          <cell r="S412">
            <v>7</v>
          </cell>
        </row>
        <row r="413">
          <cell r="R413" t="str">
            <v>IRP - FOT Four Corners</v>
          </cell>
          <cell r="S413">
            <v>7</v>
          </cell>
        </row>
        <row r="414">
          <cell r="R414" t="str">
            <v>IRP - FOT Mid-C</v>
          </cell>
          <cell r="S414">
            <v>7</v>
          </cell>
        </row>
        <row r="415">
          <cell r="R415" t="str">
            <v>IRP - FOT West Main</v>
          </cell>
          <cell r="S415">
            <v>7</v>
          </cell>
        </row>
        <row r="416">
          <cell r="R416" t="str">
            <v>IRP - Wind Mid-C</v>
          </cell>
          <cell r="S416">
            <v>7</v>
          </cell>
        </row>
        <row r="417">
          <cell r="R417" t="str">
            <v>IRP - Wind Walla Walla</v>
          </cell>
          <cell r="S417">
            <v>7</v>
          </cell>
        </row>
        <row r="418">
          <cell r="R418" t="str">
            <v>IRP - Wind Wyoming SE</v>
          </cell>
          <cell r="S418">
            <v>7</v>
          </cell>
        </row>
        <row r="419">
          <cell r="R419" t="str">
            <v>IRP - Wind Wyoming SW</v>
          </cell>
          <cell r="S419">
            <v>7</v>
          </cell>
        </row>
        <row r="420">
          <cell r="R420" t="str">
            <v>IRP - Wind Yakima</v>
          </cell>
          <cell r="S420">
            <v>7</v>
          </cell>
        </row>
        <row r="421">
          <cell r="R421" t="str">
            <v>Kennecott Generation Adjustment</v>
          </cell>
          <cell r="S421">
            <v>8</v>
          </cell>
        </row>
        <row r="422">
          <cell r="R422" t="str">
            <v>Kennecott Incentive</v>
          </cell>
          <cell r="S422">
            <v>2</v>
          </cell>
        </row>
        <row r="423">
          <cell r="R423" t="str">
            <v>Kennecott Incentive (Historical)</v>
          </cell>
          <cell r="S423">
            <v>2</v>
          </cell>
        </row>
        <row r="424">
          <cell r="R424" t="str">
            <v>Kennecott QF</v>
          </cell>
          <cell r="S424">
            <v>4</v>
          </cell>
        </row>
        <row r="425">
          <cell r="R425" t="str">
            <v>Kennecott Refinery QF</v>
          </cell>
          <cell r="S425">
            <v>4</v>
          </cell>
        </row>
        <row r="426">
          <cell r="R426" t="str">
            <v>Kennecott Smelter QF</v>
          </cell>
          <cell r="S426">
            <v>4</v>
          </cell>
        </row>
        <row r="427">
          <cell r="R427" t="str">
            <v>LADWP s491300</v>
          </cell>
          <cell r="S427">
            <v>1</v>
          </cell>
        </row>
        <row r="428">
          <cell r="R428" t="str">
            <v>LADWP s491301</v>
          </cell>
          <cell r="S428">
            <v>1</v>
          </cell>
        </row>
        <row r="429">
          <cell r="R429" t="str">
            <v>LADWP p491303</v>
          </cell>
          <cell r="S429">
            <v>2</v>
          </cell>
        </row>
        <row r="430">
          <cell r="R430" t="str">
            <v>LADWP s491303</v>
          </cell>
          <cell r="S430">
            <v>2</v>
          </cell>
        </row>
        <row r="431">
          <cell r="R431" t="str">
            <v>LADWP p491304</v>
          </cell>
          <cell r="S431">
            <v>2</v>
          </cell>
        </row>
        <row r="432">
          <cell r="R432" t="str">
            <v>LADWP s491304</v>
          </cell>
          <cell r="S432">
            <v>2</v>
          </cell>
        </row>
        <row r="433">
          <cell r="R433" t="str">
            <v>Leaning Juniper 1</v>
          </cell>
          <cell r="S433">
            <v>2</v>
          </cell>
        </row>
        <row r="434">
          <cell r="R434" t="str">
            <v>Lewis River Loss of Efficiency</v>
          </cell>
          <cell r="S434">
            <v>8</v>
          </cell>
        </row>
        <row r="435">
          <cell r="R435" t="str">
            <v>Lewis River Motoring Loss</v>
          </cell>
          <cell r="S435">
            <v>8</v>
          </cell>
        </row>
        <row r="436">
          <cell r="R436" t="str">
            <v>Lower Ridge Wind QF</v>
          </cell>
          <cell r="S436">
            <v>4</v>
          </cell>
        </row>
        <row r="437">
          <cell r="R437" t="str">
            <v>MagCorp Buythrough</v>
          </cell>
          <cell r="S437">
            <v>8</v>
          </cell>
        </row>
        <row r="438">
          <cell r="R438" t="str">
            <v>MagCorp Buythrough Winter</v>
          </cell>
          <cell r="S438">
            <v>8</v>
          </cell>
        </row>
        <row r="439">
          <cell r="R439" t="str">
            <v>MagCorp Curtailment</v>
          </cell>
          <cell r="S439">
            <v>8</v>
          </cell>
        </row>
        <row r="440">
          <cell r="R440" t="str">
            <v>MagCorp Curtailment (Historical)</v>
          </cell>
          <cell r="S440">
            <v>8</v>
          </cell>
        </row>
        <row r="441">
          <cell r="R441" t="str">
            <v>MagCorp Curtailment Winter</v>
          </cell>
          <cell r="S441">
            <v>8</v>
          </cell>
        </row>
        <row r="442">
          <cell r="R442" t="str">
            <v>MagCorp Curtailment Winter (Historical)</v>
          </cell>
          <cell r="S442">
            <v>8</v>
          </cell>
        </row>
        <row r="443">
          <cell r="R443" t="str">
            <v>Marengo</v>
          </cell>
          <cell r="S443">
            <v>9</v>
          </cell>
        </row>
        <row r="444">
          <cell r="R444" t="str">
            <v>Marengo I</v>
          </cell>
          <cell r="S444">
            <v>9</v>
          </cell>
        </row>
        <row r="445">
          <cell r="R445" t="str">
            <v>Marengo II</v>
          </cell>
          <cell r="S445">
            <v>9</v>
          </cell>
        </row>
        <row r="446">
          <cell r="R446" t="str">
            <v>McFadden Ridge Wind</v>
          </cell>
          <cell r="S446">
            <v>9</v>
          </cell>
        </row>
        <row r="447">
          <cell r="R447" t="str">
            <v>Monsanto Curtailment</v>
          </cell>
          <cell r="S447">
            <v>8</v>
          </cell>
        </row>
        <row r="448">
          <cell r="R448" t="str">
            <v>Monsanto Buythrough</v>
          </cell>
          <cell r="S448">
            <v>8</v>
          </cell>
        </row>
        <row r="449">
          <cell r="R449" t="str">
            <v>Monsanto Curtailment (Historical)</v>
          </cell>
          <cell r="S449">
            <v>2</v>
          </cell>
        </row>
        <row r="450">
          <cell r="R450" t="str">
            <v>Monsanto Excess Demand</v>
          </cell>
          <cell r="S450">
            <v>8</v>
          </cell>
        </row>
        <row r="451">
          <cell r="R451" t="str">
            <v>Morgan Stanley p189046</v>
          </cell>
          <cell r="S451">
            <v>2</v>
          </cell>
        </row>
        <row r="452">
          <cell r="R452" t="str">
            <v>Morgan Stanley p196538</v>
          </cell>
          <cell r="S452">
            <v>3</v>
          </cell>
        </row>
        <row r="453">
          <cell r="R453" t="str">
            <v>Morgan Stanley p206006</v>
          </cell>
          <cell r="S453">
            <v>3</v>
          </cell>
        </row>
        <row r="454">
          <cell r="R454" t="str">
            <v>Morgan Stanley p206008</v>
          </cell>
          <cell r="S454">
            <v>3</v>
          </cell>
        </row>
        <row r="455">
          <cell r="R455" t="str">
            <v>Morgan Stanley p207863</v>
          </cell>
          <cell r="S455">
            <v>6</v>
          </cell>
        </row>
        <row r="456">
          <cell r="R456" t="str">
            <v>Morgan Stanley p244840</v>
          </cell>
          <cell r="S456">
            <v>3</v>
          </cell>
        </row>
        <row r="457">
          <cell r="R457" t="str">
            <v>Morgan Stanley p244841</v>
          </cell>
          <cell r="S457">
            <v>3</v>
          </cell>
        </row>
        <row r="458">
          <cell r="R458" t="str">
            <v>Morgan Stanley p272153</v>
          </cell>
          <cell r="S458">
            <v>2</v>
          </cell>
        </row>
        <row r="459">
          <cell r="R459" t="str">
            <v>Morgan Stanley p272154</v>
          </cell>
          <cell r="S459">
            <v>2</v>
          </cell>
        </row>
        <row r="460">
          <cell r="R460" t="str">
            <v>Morgan Stanley p272156</v>
          </cell>
          <cell r="S460">
            <v>2</v>
          </cell>
        </row>
        <row r="461">
          <cell r="R461" t="str">
            <v>Morgan Stanley p272157</v>
          </cell>
          <cell r="S461">
            <v>2</v>
          </cell>
        </row>
        <row r="462">
          <cell r="R462" t="str">
            <v>Morgan Stanley p272158</v>
          </cell>
          <cell r="S462">
            <v>2</v>
          </cell>
        </row>
        <row r="463">
          <cell r="R463" t="str">
            <v>Morgan Stanley s207862</v>
          </cell>
          <cell r="S463">
            <v>2</v>
          </cell>
        </row>
        <row r="464">
          <cell r="R464" t="str">
            <v>Mountain Wind 1 QF</v>
          </cell>
          <cell r="S464">
            <v>4</v>
          </cell>
        </row>
        <row r="465">
          <cell r="R465" t="str">
            <v>Mountain Wind 2 QF</v>
          </cell>
          <cell r="S465">
            <v>4</v>
          </cell>
        </row>
        <row r="466">
          <cell r="R466" t="str">
            <v>Mule Hollow Wind QF</v>
          </cell>
          <cell r="S466">
            <v>4</v>
          </cell>
        </row>
        <row r="467">
          <cell r="R467" t="str">
            <v>NCPA p309009</v>
          </cell>
          <cell r="S467">
            <v>6</v>
          </cell>
        </row>
        <row r="468">
          <cell r="R468" t="str">
            <v>NCPA s309008</v>
          </cell>
          <cell r="S468">
            <v>6</v>
          </cell>
        </row>
        <row r="469">
          <cell r="R469" t="str">
            <v>Nebo Capacity Payment</v>
          </cell>
          <cell r="S469">
            <v>2</v>
          </cell>
        </row>
        <row r="470">
          <cell r="R470" t="str">
            <v>Non-Owned East - Obligation</v>
          </cell>
          <cell r="S470">
            <v>2</v>
          </cell>
        </row>
        <row r="471">
          <cell r="R471" t="str">
            <v>Non-Owned East - Offset</v>
          </cell>
          <cell r="S471">
            <v>2</v>
          </cell>
        </row>
        <row r="472">
          <cell r="R472" t="str">
            <v>Non-Owned West - Obligation</v>
          </cell>
          <cell r="S472">
            <v>2</v>
          </cell>
        </row>
        <row r="473">
          <cell r="R473" t="str">
            <v>Non-Owned West - Offset</v>
          </cell>
          <cell r="S473">
            <v>2</v>
          </cell>
        </row>
        <row r="474">
          <cell r="R474" t="str">
            <v>Non-Owned East Wind - Obligation</v>
          </cell>
          <cell r="S474">
            <v>2</v>
          </cell>
        </row>
        <row r="475">
          <cell r="R475" t="str">
            <v>Non-Owned East Wind - Offset</v>
          </cell>
          <cell r="S475">
            <v>2</v>
          </cell>
        </row>
        <row r="476">
          <cell r="R476" t="str">
            <v>Non-Owned West Wind - Obligation</v>
          </cell>
          <cell r="S476">
            <v>2</v>
          </cell>
        </row>
        <row r="477">
          <cell r="R477" t="str">
            <v>Non-Owned West Wind - Offset</v>
          </cell>
          <cell r="S477">
            <v>2</v>
          </cell>
        </row>
        <row r="478">
          <cell r="R478" t="str">
            <v>North Point Wind QF</v>
          </cell>
          <cell r="S478">
            <v>4</v>
          </cell>
        </row>
        <row r="479">
          <cell r="R479" t="str">
            <v>NUCOR</v>
          </cell>
          <cell r="S479">
            <v>2</v>
          </cell>
        </row>
        <row r="480">
          <cell r="R480" t="str">
            <v>NUCOR (De-rate)</v>
          </cell>
          <cell r="S480">
            <v>2</v>
          </cell>
        </row>
        <row r="481">
          <cell r="R481" t="str">
            <v>NVE s523485</v>
          </cell>
          <cell r="S481">
            <v>1</v>
          </cell>
        </row>
        <row r="482">
          <cell r="R482" t="str">
            <v>NVE s811499</v>
          </cell>
          <cell r="S482">
            <v>1</v>
          </cell>
        </row>
        <row r="483">
          <cell r="R483" t="str">
            <v>Oregon QF</v>
          </cell>
          <cell r="S483">
            <v>4</v>
          </cell>
        </row>
        <row r="484">
          <cell r="R484" t="str">
            <v>Oregon Pre-MSP QF</v>
          </cell>
          <cell r="S484">
            <v>4</v>
          </cell>
        </row>
        <row r="485">
          <cell r="R485" t="str">
            <v>Oregon Post-Merger Pre-MSP QF</v>
          </cell>
          <cell r="S485">
            <v>4</v>
          </cell>
        </row>
        <row r="486">
          <cell r="R486" t="str">
            <v>Oregon Post-MSP QF</v>
          </cell>
          <cell r="S486">
            <v>4</v>
          </cell>
        </row>
        <row r="487">
          <cell r="R487" t="str">
            <v>Oregon Pre-Merger QF</v>
          </cell>
          <cell r="S487">
            <v>4</v>
          </cell>
        </row>
        <row r="488">
          <cell r="R488" t="str">
            <v>Oregon Wind Farm QF</v>
          </cell>
          <cell r="S488">
            <v>4</v>
          </cell>
        </row>
        <row r="489">
          <cell r="R489" t="str">
            <v>P4 Production</v>
          </cell>
          <cell r="S489">
            <v>2</v>
          </cell>
        </row>
        <row r="490">
          <cell r="R490" t="str">
            <v>P4 Production (De-rate)</v>
          </cell>
          <cell r="S490">
            <v>1</v>
          </cell>
        </row>
        <row r="491">
          <cell r="R491" t="str">
            <v>Pacific Gas and Electric s524491</v>
          </cell>
          <cell r="S491">
            <v>1</v>
          </cell>
        </row>
        <row r="492">
          <cell r="R492" t="str">
            <v>PGE Cove</v>
          </cell>
          <cell r="S492">
            <v>2</v>
          </cell>
        </row>
        <row r="493">
          <cell r="R493" t="str">
            <v>Pine City Wind QF</v>
          </cell>
          <cell r="S493">
            <v>4</v>
          </cell>
        </row>
        <row r="494">
          <cell r="R494" t="str">
            <v>Pioneer Wind Park I QF</v>
          </cell>
          <cell r="S494">
            <v>4</v>
          </cell>
        </row>
        <row r="495">
          <cell r="R495" t="str">
            <v>Pioneer Wind Park II QF</v>
          </cell>
          <cell r="S495">
            <v>4</v>
          </cell>
        </row>
        <row r="496">
          <cell r="R496" t="str">
            <v>Pipeline Chehalis - Lateral</v>
          </cell>
          <cell r="S496">
            <v>11</v>
          </cell>
        </row>
        <row r="497">
          <cell r="R497" t="str">
            <v>Pipeline Chehalis - Main</v>
          </cell>
          <cell r="S497">
            <v>11</v>
          </cell>
        </row>
        <row r="498">
          <cell r="R498" t="str">
            <v>Pipeline Currant Creek Lateral</v>
          </cell>
          <cell r="S498">
            <v>11</v>
          </cell>
        </row>
        <row r="499">
          <cell r="R499" t="str">
            <v>Pipeline Hermiston Owned</v>
          </cell>
          <cell r="S499">
            <v>11</v>
          </cell>
        </row>
        <row r="500">
          <cell r="R500" t="str">
            <v>Pipeline Kern River Gas</v>
          </cell>
          <cell r="S500">
            <v>11</v>
          </cell>
        </row>
        <row r="501">
          <cell r="R501" t="str">
            <v>Pipeline Lake Side Lateral</v>
          </cell>
          <cell r="S501">
            <v>11</v>
          </cell>
        </row>
        <row r="502">
          <cell r="R502" t="str">
            <v>Pipeline Naughton</v>
          </cell>
          <cell r="S502">
            <v>14</v>
          </cell>
        </row>
        <row r="503">
          <cell r="R503" t="str">
            <v>Pipeline Reservation Fees</v>
          </cell>
          <cell r="S503">
            <v>11</v>
          </cell>
        </row>
        <row r="504">
          <cell r="R504" t="str">
            <v>Pipeline Southern System Expansion</v>
          </cell>
          <cell r="S504">
            <v>11</v>
          </cell>
        </row>
        <row r="505">
          <cell r="R505" t="str">
            <v>Power County North Wind QF p575612</v>
          </cell>
          <cell r="S505">
            <v>4</v>
          </cell>
        </row>
        <row r="506">
          <cell r="R506" t="str">
            <v>Power County South Wind QF p575614</v>
          </cell>
          <cell r="S506">
            <v>4</v>
          </cell>
        </row>
        <row r="507">
          <cell r="R507" t="str">
            <v>PSCo Exchange</v>
          </cell>
          <cell r="S507">
            <v>6</v>
          </cell>
        </row>
        <row r="508">
          <cell r="R508" t="str">
            <v>PSCo Exchange deliver</v>
          </cell>
          <cell r="S508">
            <v>6</v>
          </cell>
        </row>
        <row r="509">
          <cell r="R509" t="str">
            <v>PSCo FC III delivery</v>
          </cell>
          <cell r="S509">
            <v>6</v>
          </cell>
        </row>
        <row r="510">
          <cell r="R510" t="str">
            <v>PSCo FC III Generation</v>
          </cell>
          <cell r="S510">
            <v>6</v>
          </cell>
        </row>
        <row r="511">
          <cell r="R511" t="str">
            <v>PSCo Sale summer</v>
          </cell>
          <cell r="S511">
            <v>1</v>
          </cell>
        </row>
        <row r="512">
          <cell r="R512" t="str">
            <v>PSCo Sale winter</v>
          </cell>
          <cell r="S512">
            <v>1</v>
          </cell>
        </row>
        <row r="513">
          <cell r="R513" t="str">
            <v>Redding Exchange In</v>
          </cell>
          <cell r="S513">
            <v>6</v>
          </cell>
        </row>
        <row r="514">
          <cell r="R514" t="str">
            <v>Redding Exchange Out</v>
          </cell>
          <cell r="S514">
            <v>6</v>
          </cell>
        </row>
        <row r="515">
          <cell r="R515" t="str">
            <v>Ramp Loss East</v>
          </cell>
          <cell r="S515">
            <v>8</v>
          </cell>
        </row>
        <row r="516">
          <cell r="R516" t="str">
            <v>Ramp Loss West</v>
          </cell>
          <cell r="S516">
            <v>8</v>
          </cell>
        </row>
        <row r="517">
          <cell r="R517" t="str">
            <v>Rock River I</v>
          </cell>
          <cell r="S517">
            <v>2</v>
          </cell>
        </row>
        <row r="518">
          <cell r="R518" t="str">
            <v>Rolling Hills Wind</v>
          </cell>
          <cell r="S518">
            <v>9</v>
          </cell>
        </row>
        <row r="519">
          <cell r="R519" t="str">
            <v>Roseburg Dillard QF</v>
          </cell>
          <cell r="S519">
            <v>4</v>
          </cell>
        </row>
        <row r="520">
          <cell r="R520" t="str">
            <v>Roseburg Forest Products</v>
          </cell>
          <cell r="S520">
            <v>2</v>
          </cell>
        </row>
        <row r="521">
          <cell r="R521" t="str">
            <v>Salt River Project</v>
          </cell>
          <cell r="S521">
            <v>1</v>
          </cell>
        </row>
        <row r="522">
          <cell r="R522" t="str">
            <v>SCE Settlement</v>
          </cell>
          <cell r="S522">
            <v>1</v>
          </cell>
        </row>
        <row r="523">
          <cell r="R523" t="str">
            <v>Schwendiman QF</v>
          </cell>
          <cell r="S523">
            <v>4</v>
          </cell>
        </row>
        <row r="524">
          <cell r="R524" t="str">
            <v>SCE s513948</v>
          </cell>
          <cell r="S524">
            <v>1</v>
          </cell>
        </row>
        <row r="525">
          <cell r="R525" t="str">
            <v>SCL State Line delivery</v>
          </cell>
          <cell r="S525">
            <v>6</v>
          </cell>
        </row>
        <row r="526">
          <cell r="R526" t="str">
            <v>SCL State Line delivery LLH</v>
          </cell>
          <cell r="S526">
            <v>6</v>
          </cell>
        </row>
        <row r="527">
          <cell r="R527" t="str">
            <v>SCL State Line generation</v>
          </cell>
          <cell r="S527">
            <v>6</v>
          </cell>
        </row>
        <row r="528">
          <cell r="R528" t="str">
            <v>SCL State Line reserves</v>
          </cell>
          <cell r="S528">
            <v>6</v>
          </cell>
        </row>
        <row r="529">
          <cell r="R529" t="str">
            <v>SDGE s513949</v>
          </cell>
          <cell r="S529">
            <v>1</v>
          </cell>
        </row>
        <row r="530">
          <cell r="R530" t="str">
            <v>Seven Mile Wind</v>
          </cell>
          <cell r="S530">
            <v>9</v>
          </cell>
        </row>
        <row r="531">
          <cell r="R531" t="str">
            <v>Seven Mile II Wind</v>
          </cell>
          <cell r="S531">
            <v>9</v>
          </cell>
        </row>
        <row r="532">
          <cell r="R532" t="str">
            <v>Shell p489963</v>
          </cell>
          <cell r="S532">
            <v>6</v>
          </cell>
        </row>
        <row r="533">
          <cell r="R533" t="str">
            <v>Shell s489962</v>
          </cell>
          <cell r="S533">
            <v>6</v>
          </cell>
        </row>
        <row r="534">
          <cell r="R534" t="str">
            <v>Sierra Pacific II</v>
          </cell>
          <cell r="S534">
            <v>1</v>
          </cell>
        </row>
        <row r="535">
          <cell r="R535" t="str">
            <v>Simplot Phosphates</v>
          </cell>
          <cell r="S535">
            <v>4</v>
          </cell>
        </row>
        <row r="536">
          <cell r="R536" t="str">
            <v>Small Purchases east</v>
          </cell>
          <cell r="S536">
            <v>2</v>
          </cell>
        </row>
        <row r="537">
          <cell r="R537" t="str">
            <v>Small Purchases west</v>
          </cell>
          <cell r="S537">
            <v>2</v>
          </cell>
        </row>
        <row r="538">
          <cell r="R538" t="str">
            <v>SMUD</v>
          </cell>
          <cell r="S538">
            <v>1</v>
          </cell>
        </row>
        <row r="539">
          <cell r="R539" t="str">
            <v>SMUD Provisional</v>
          </cell>
          <cell r="S539">
            <v>1</v>
          </cell>
        </row>
        <row r="540">
          <cell r="R540" t="str">
            <v>SMUD Monthly</v>
          </cell>
          <cell r="S540">
            <v>1</v>
          </cell>
        </row>
        <row r="541">
          <cell r="R541" t="str">
            <v>Spanish Fork Wind 2 QF</v>
          </cell>
          <cell r="S541">
            <v>4</v>
          </cell>
        </row>
        <row r="542">
          <cell r="R542" t="str">
            <v>Station Service East</v>
          </cell>
          <cell r="S542">
            <v>8</v>
          </cell>
        </row>
        <row r="543">
          <cell r="R543" t="str">
            <v>Station Service West</v>
          </cell>
          <cell r="S543">
            <v>8</v>
          </cell>
        </row>
        <row r="544">
          <cell r="R544" t="str">
            <v>STF Index Trades - Buy - East</v>
          </cell>
          <cell r="S544">
            <v>13</v>
          </cell>
        </row>
        <row r="545">
          <cell r="R545" t="str">
            <v>STF Index Trades - Buy - West</v>
          </cell>
          <cell r="S545">
            <v>13</v>
          </cell>
        </row>
        <row r="546">
          <cell r="R546" t="str">
            <v>STF Index Trades - Sell - East</v>
          </cell>
          <cell r="S546">
            <v>12</v>
          </cell>
        </row>
        <row r="547">
          <cell r="R547" t="str">
            <v>STF Index Trades - Sell - West</v>
          </cell>
          <cell r="S547">
            <v>12</v>
          </cell>
        </row>
        <row r="548">
          <cell r="R548" t="str">
            <v>STF Trading Margin</v>
          </cell>
          <cell r="S548">
            <v>12</v>
          </cell>
        </row>
        <row r="549">
          <cell r="R549" t="str">
            <v>Sunnyside (QF) additional</v>
          </cell>
          <cell r="S549">
            <v>4</v>
          </cell>
        </row>
        <row r="550">
          <cell r="R550" t="str">
            <v>Sunnyside (QF) base</v>
          </cell>
          <cell r="S550">
            <v>4</v>
          </cell>
        </row>
        <row r="551">
          <cell r="R551" t="str">
            <v>Tesoro QF</v>
          </cell>
          <cell r="S551">
            <v>4</v>
          </cell>
        </row>
        <row r="552">
          <cell r="R552" t="str">
            <v>Three Buttes Wind</v>
          </cell>
          <cell r="S552">
            <v>2</v>
          </cell>
        </row>
        <row r="553">
          <cell r="R553" t="str">
            <v>Threemile Canyon Wind QF p500139</v>
          </cell>
          <cell r="S553">
            <v>4</v>
          </cell>
        </row>
        <row r="554">
          <cell r="R554" t="str">
            <v>Top of the World Wind p522807</v>
          </cell>
          <cell r="S554">
            <v>2</v>
          </cell>
        </row>
        <row r="555">
          <cell r="R555" t="str">
            <v>Top of the World Wind p575862</v>
          </cell>
          <cell r="S555">
            <v>2</v>
          </cell>
        </row>
        <row r="556">
          <cell r="R556" t="str">
            <v>TransAlta p371343</v>
          </cell>
          <cell r="S556">
            <v>6</v>
          </cell>
        </row>
        <row r="557">
          <cell r="R557" t="str">
            <v>TransAlta Purchase Flat</v>
          </cell>
          <cell r="S557">
            <v>2</v>
          </cell>
        </row>
        <row r="558">
          <cell r="R558" t="str">
            <v>TransAlta Purchase Index</v>
          </cell>
          <cell r="S558">
            <v>2</v>
          </cell>
        </row>
        <row r="559">
          <cell r="R559" t="str">
            <v>TransAlta s371344</v>
          </cell>
          <cell r="S559">
            <v>6</v>
          </cell>
        </row>
        <row r="560">
          <cell r="R560" t="str">
            <v>Transmission East</v>
          </cell>
          <cell r="S560">
            <v>10</v>
          </cell>
        </row>
        <row r="561">
          <cell r="R561" t="str">
            <v>Transmission West</v>
          </cell>
          <cell r="S561">
            <v>10</v>
          </cell>
        </row>
        <row r="562">
          <cell r="R562" t="str">
            <v>Tri-State Exchange</v>
          </cell>
          <cell r="S562">
            <v>6</v>
          </cell>
        </row>
        <row r="563">
          <cell r="R563" t="str">
            <v>Tri-State Exchange return</v>
          </cell>
          <cell r="S563">
            <v>6</v>
          </cell>
        </row>
        <row r="564">
          <cell r="R564" t="str">
            <v>Tri-State Purchase</v>
          </cell>
          <cell r="S564">
            <v>2</v>
          </cell>
        </row>
        <row r="565">
          <cell r="R565" t="str">
            <v>UAMPS s223863</v>
          </cell>
          <cell r="S565">
            <v>1</v>
          </cell>
        </row>
        <row r="566">
          <cell r="R566" t="str">
            <v>UAMPS s404236</v>
          </cell>
          <cell r="S566">
            <v>1</v>
          </cell>
        </row>
        <row r="567">
          <cell r="R567" t="str">
            <v>UBS AG 6X16 at 4C</v>
          </cell>
          <cell r="S567">
            <v>3</v>
          </cell>
        </row>
        <row r="568">
          <cell r="R568" t="str">
            <v>UBS p223199</v>
          </cell>
          <cell r="S568">
            <v>3</v>
          </cell>
        </row>
        <row r="569">
          <cell r="R569" t="str">
            <v>UBS p268848</v>
          </cell>
          <cell r="S569">
            <v>3</v>
          </cell>
        </row>
        <row r="570">
          <cell r="R570" t="str">
            <v>UBS p268850</v>
          </cell>
          <cell r="S570">
            <v>3</v>
          </cell>
        </row>
        <row r="571">
          <cell r="R571" t="str">
            <v>UMPA II</v>
          </cell>
          <cell r="S571">
            <v>1</v>
          </cell>
        </row>
        <row r="572">
          <cell r="R572" t="str">
            <v>US Magnesium QF</v>
          </cell>
          <cell r="S572">
            <v>4</v>
          </cell>
        </row>
        <row r="573">
          <cell r="R573" t="str">
            <v>US Magnesium Reserve</v>
          </cell>
          <cell r="S573">
            <v>2</v>
          </cell>
        </row>
        <row r="574">
          <cell r="R574" t="str">
            <v>Utah QF</v>
          </cell>
          <cell r="S574">
            <v>4</v>
          </cell>
        </row>
        <row r="575">
          <cell r="R575" t="str">
            <v>Utah Pre-MSP QF</v>
          </cell>
          <cell r="S575">
            <v>4</v>
          </cell>
        </row>
        <row r="576">
          <cell r="R576" t="str">
            <v>Utah Post-Merger Pre-MSP QF</v>
          </cell>
          <cell r="S576">
            <v>4</v>
          </cell>
        </row>
        <row r="577">
          <cell r="R577" t="str">
            <v>Utah Post-MSP QF</v>
          </cell>
          <cell r="S577">
            <v>4</v>
          </cell>
        </row>
        <row r="578">
          <cell r="R578" t="str">
            <v>Utah Pre-Merger QF</v>
          </cell>
          <cell r="S578">
            <v>4</v>
          </cell>
        </row>
        <row r="579">
          <cell r="R579" t="str">
            <v>Washington QF</v>
          </cell>
          <cell r="S579">
            <v>4</v>
          </cell>
        </row>
        <row r="580">
          <cell r="R580" t="str">
            <v>Washington Pre-MSP QF</v>
          </cell>
          <cell r="S580">
            <v>4</v>
          </cell>
        </row>
        <row r="581">
          <cell r="R581" t="str">
            <v>Washington Post-Merger Pre-MSP QF</v>
          </cell>
          <cell r="S581">
            <v>4</v>
          </cell>
        </row>
        <row r="582">
          <cell r="R582" t="str">
            <v>Washington Post-MSP QF</v>
          </cell>
          <cell r="S582">
            <v>4</v>
          </cell>
        </row>
        <row r="583">
          <cell r="R583" t="str">
            <v>Washington Pre-Merger QF</v>
          </cell>
          <cell r="S583">
            <v>4</v>
          </cell>
        </row>
        <row r="584">
          <cell r="R584" t="str">
            <v>West Valley Toll</v>
          </cell>
          <cell r="S584">
            <v>2</v>
          </cell>
        </row>
        <row r="585">
          <cell r="R585" t="str">
            <v>Weyerhaeuser QF</v>
          </cell>
          <cell r="S585">
            <v>4</v>
          </cell>
        </row>
        <row r="586">
          <cell r="R586" t="str">
            <v>Weyerhaeuser Reserve</v>
          </cell>
          <cell r="S586">
            <v>2</v>
          </cell>
        </row>
        <row r="587">
          <cell r="R587" t="str">
            <v>Wolverine Creek</v>
          </cell>
          <cell r="S587">
            <v>2</v>
          </cell>
        </row>
        <row r="588">
          <cell r="R588" t="str">
            <v>Wyoming QF</v>
          </cell>
          <cell r="S588">
            <v>4</v>
          </cell>
        </row>
        <row r="589">
          <cell r="R589" t="str">
            <v>Wyoming Pre-MSP QF</v>
          </cell>
          <cell r="S589">
            <v>4</v>
          </cell>
        </row>
        <row r="590">
          <cell r="R590" t="str">
            <v>Wyoming Post-Merger Pre-MSP QF</v>
          </cell>
          <cell r="S590">
            <v>4</v>
          </cell>
        </row>
        <row r="591">
          <cell r="R591" t="str">
            <v>Wyoming Post-MSP QF</v>
          </cell>
          <cell r="S591">
            <v>4</v>
          </cell>
        </row>
        <row r="592">
          <cell r="R592" t="str">
            <v>Wyoming Pre-Merger QF</v>
          </cell>
          <cell r="S592">
            <v>4</v>
          </cell>
        </row>
        <row r="593">
          <cell r="R593">
            <v>0</v>
          </cell>
          <cell r="S593">
            <v>0</v>
          </cell>
        </row>
        <row r="594">
          <cell r="R594">
            <v>0</v>
          </cell>
          <cell r="S594">
            <v>0</v>
          </cell>
        </row>
        <row r="595">
          <cell r="R595">
            <v>0</v>
          </cell>
          <cell r="S595">
            <v>0</v>
          </cell>
        </row>
        <row r="596">
          <cell r="R596">
            <v>0</v>
          </cell>
          <cell r="S596">
            <v>0</v>
          </cell>
        </row>
      </sheetData>
      <sheetData sheetId="7" refreshError="1"/>
      <sheetData sheetId="8" refreshError="1"/>
      <sheetData sheetId="9" refreshError="1"/>
      <sheetData sheetId="10" refreshError="1">
        <row r="41">
          <cell r="A41">
            <v>37196</v>
          </cell>
          <cell r="B41">
            <v>0.44227329059218473</v>
          </cell>
          <cell r="C41">
            <v>0.61387460599846122</v>
          </cell>
          <cell r="D41">
            <v>0</v>
          </cell>
          <cell r="E41">
            <v>0</v>
          </cell>
        </row>
        <row r="42">
          <cell r="A42">
            <v>37561</v>
          </cell>
          <cell r="B42">
            <v>0.46217558866883307</v>
          </cell>
          <cell r="C42">
            <v>0.6476377093283765</v>
          </cell>
          <cell r="D42">
            <v>0</v>
          </cell>
          <cell r="E42">
            <v>0</v>
          </cell>
        </row>
        <row r="43">
          <cell r="A43">
            <v>37926</v>
          </cell>
          <cell r="B43">
            <v>0.48297349015893043</v>
          </cell>
          <cell r="C43">
            <v>0.68325778334143727</v>
          </cell>
          <cell r="D43">
            <v>0</v>
          </cell>
          <cell r="E43">
            <v>0</v>
          </cell>
        </row>
        <row r="44">
          <cell r="A44">
            <v>38292</v>
          </cell>
          <cell r="B44">
            <v>0.50470729721608232</v>
          </cell>
          <cell r="C44">
            <v>0.72083696142521614</v>
          </cell>
          <cell r="D44">
            <v>0</v>
          </cell>
          <cell r="E44">
            <v>0</v>
          </cell>
        </row>
        <row r="45">
          <cell r="A45">
            <v>38657</v>
          </cell>
          <cell r="B45">
            <v>0.52741912559080595</v>
          </cell>
          <cell r="C45">
            <v>0.76048299430360311</v>
          </cell>
          <cell r="D45">
            <v>0</v>
          </cell>
          <cell r="E45">
            <v>0</v>
          </cell>
        </row>
        <row r="46">
          <cell r="A46">
            <v>39022</v>
          </cell>
          <cell r="B46">
            <v>0.55115298624239217</v>
          </cell>
          <cell r="C46">
            <v>0.80230955899030121</v>
          </cell>
          <cell r="D46">
            <v>0</v>
          </cell>
          <cell r="E46">
            <v>0</v>
          </cell>
        </row>
        <row r="47">
          <cell r="A47">
            <v>39387</v>
          </cell>
          <cell r="B47">
            <v>0.57595487062329975</v>
          </cell>
          <cell r="C47">
            <v>0.84643658473476779</v>
          </cell>
          <cell r="D47">
            <v>0</v>
          </cell>
          <cell r="E47">
            <v>0</v>
          </cell>
        </row>
        <row r="48">
          <cell r="A48">
            <v>39753</v>
          </cell>
          <cell r="B48">
            <v>0.6018728398013482</v>
          </cell>
          <cell r="C48">
            <v>0.8929905968951799</v>
          </cell>
          <cell r="D48">
            <v>0</v>
          </cell>
          <cell r="E48">
            <v>0</v>
          </cell>
        </row>
        <row r="49">
          <cell r="A49">
            <v>40118</v>
          </cell>
          <cell r="B49">
            <v>0.62895711759240869</v>
          </cell>
          <cell r="C49">
            <v>0.94210507972441482</v>
          </cell>
          <cell r="D49">
            <v>0</v>
          </cell>
          <cell r="E49">
            <v>0</v>
          </cell>
        </row>
        <row r="50">
          <cell r="A50">
            <v>40483</v>
          </cell>
          <cell r="B50">
            <v>0.65726018788406704</v>
          </cell>
          <cell r="C50">
            <v>0.99392085910925754</v>
          </cell>
          <cell r="D50">
            <v>0</v>
          </cell>
          <cell r="E50">
            <v>0</v>
          </cell>
        </row>
        <row r="51">
          <cell r="A51">
            <v>40848</v>
          </cell>
          <cell r="B51">
            <v>0.68683689633884992</v>
          </cell>
          <cell r="C51">
            <v>0</v>
          </cell>
          <cell r="D51">
            <v>0</v>
          </cell>
          <cell r="E51">
            <v>0</v>
          </cell>
        </row>
        <row r="52">
          <cell r="A52">
            <v>41214</v>
          </cell>
          <cell r="B52">
            <v>0.7177445566740982</v>
          </cell>
          <cell r="C52">
            <v>0</v>
          </cell>
          <cell r="D52">
            <v>0</v>
          </cell>
          <cell r="E52">
            <v>0</v>
          </cell>
        </row>
        <row r="53">
          <cell r="A53">
            <v>41579</v>
          </cell>
          <cell r="B53">
            <v>0.75004306172443236</v>
          </cell>
          <cell r="C53">
            <v>0</v>
          </cell>
          <cell r="D53">
            <v>0</v>
          </cell>
          <cell r="E53">
            <v>0</v>
          </cell>
        </row>
        <row r="54">
          <cell r="A54">
            <v>41944</v>
          </cell>
          <cell r="B54">
            <v>0.78379499950203191</v>
          </cell>
          <cell r="C54">
            <v>0</v>
          </cell>
          <cell r="D54">
            <v>0</v>
          </cell>
          <cell r="E54">
            <v>0</v>
          </cell>
        </row>
        <row r="55">
          <cell r="A55">
            <v>42309</v>
          </cell>
          <cell r="B55">
            <v>0.81906577447962303</v>
          </cell>
          <cell r="C55">
            <v>0</v>
          </cell>
          <cell r="D55">
            <v>0</v>
          </cell>
          <cell r="E55">
            <v>0</v>
          </cell>
        </row>
        <row r="56">
          <cell r="A56">
            <v>42675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Function Summary"/>
      <sheetName val="Class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NPC Facto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>
        <row r="9">
          <cell r="D9">
            <v>0.75</v>
          </cell>
        </row>
        <row r="11">
          <cell r="Y11">
            <v>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2">
          <cell r="G12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paper Index"/>
      <sheetName val="Table 1"/>
      <sheetName val="(Exh.1) EBA Summary"/>
      <sheetName val="(Exh.2) Comm Ord Methd"/>
      <sheetName val="(Exh.3) A1 Scalar Method"/>
      <sheetName val="(Exh.4) A2 Method"/>
      <sheetName val="(Exh.5) A3 Method"/>
      <sheetName val="(6.1) UT Allocated Actual NPC"/>
      <sheetName val="(6.2) Adj Actual NPC by Cat"/>
      <sheetName val="(6.3) Adj Actual NPC"/>
      <sheetName val="(6.4) Adjustments"/>
      <sheetName val="(6.5) Actual NPC"/>
      <sheetName val="(7.1) Prorated Base NPC"/>
      <sheetName val="(7.2) Allctd Base NPC (GRC12)"/>
      <sheetName val="(7.3) Base NPC by Cat (GRC12)"/>
      <sheetName val="(7.4) Base UTGRC12 Stlmt NPC"/>
      <sheetName val="(7.5) Allctd Base NPC (GRC14)"/>
      <sheetName val="(7.6) Base NPC by Cat (GRC14)"/>
      <sheetName val="(7.7) Base UTGRC14 Stlmt NPC"/>
      <sheetName val="(8.1) Wheeling Revenues"/>
      <sheetName val="(8.2) Additional FERC Revenues"/>
      <sheetName val="(9.1) Actual Factors"/>
      <sheetName val="(9.2) Dynamic Scalar"/>
      <sheetName val="(9.3) Utah Sales"/>
    </sheetNames>
    <sheetDataSet>
      <sheetData sheetId="0">
        <row r="4">
          <cell r="C4" t="str">
            <v>Utah Energy Balancing Account Mechanism</v>
          </cell>
        </row>
        <row r="5">
          <cell r="C5" t="str">
            <v>January 1, 2014 - December 31, 2014</v>
          </cell>
        </row>
        <row r="12">
          <cell r="B12" t="str">
            <v>Exhibit 3</v>
          </cell>
          <cell r="C12" t="str">
            <v>Stipulated Scalar Energy Balancing Account Calculation</v>
          </cell>
        </row>
        <row r="19">
          <cell r="B19" t="str">
            <v>(6.1)</v>
          </cell>
        </row>
        <row r="26">
          <cell r="B26" t="str">
            <v>(7.1)</v>
          </cell>
        </row>
        <row r="35">
          <cell r="B35" t="str">
            <v>(8.1)</v>
          </cell>
        </row>
        <row r="39">
          <cell r="B39" t="str">
            <v>(9.1)</v>
          </cell>
        </row>
        <row r="40">
          <cell r="B40" t="str">
            <v>(9.2)</v>
          </cell>
        </row>
        <row r="41">
          <cell r="B41" t="str">
            <v>(9.3)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38">
          <cell r="I38">
            <v>142490990.80185881</v>
          </cell>
          <cell r="J38">
            <v>137958039.45985019</v>
          </cell>
          <cell r="K38">
            <v>124278106.05253096</v>
          </cell>
          <cell r="L38">
            <v>116138531.04616745</v>
          </cell>
          <cell r="M38">
            <v>126144229.95149589</v>
          </cell>
          <cell r="N38">
            <v>135151761.84820035</v>
          </cell>
          <cell r="O38">
            <v>176920781.16484326</v>
          </cell>
          <cell r="P38">
            <v>153010914.51896536</v>
          </cell>
        </row>
      </sheetData>
      <sheetData sheetId="8"/>
      <sheetData sheetId="9"/>
      <sheetData sheetId="10"/>
      <sheetData sheetId="11"/>
      <sheetData sheetId="12">
        <row r="28">
          <cell r="J28">
            <v>1982626.99979</v>
          </cell>
          <cell r="K28">
            <v>1789929.9980000001</v>
          </cell>
          <cell r="L28">
            <v>1910070.0009899999</v>
          </cell>
          <cell r="M28">
            <v>1856810.0009900001</v>
          </cell>
          <cell r="N28">
            <v>1998460.00202</v>
          </cell>
          <cell r="O28">
            <v>1912132.46205</v>
          </cell>
          <cell r="P28">
            <v>2266364.4785400005</v>
          </cell>
          <cell r="Q28">
            <v>2314401.9906899994</v>
          </cell>
        </row>
        <row r="29">
          <cell r="B29">
            <v>0</v>
          </cell>
          <cell r="C29">
            <v>0</v>
          </cell>
          <cell r="D29" t="str">
            <v>Base Utah NPC</v>
          </cell>
          <cell r="E29">
            <v>0</v>
          </cell>
          <cell r="F29">
            <v>0</v>
          </cell>
          <cell r="G29">
            <v>0</v>
          </cell>
          <cell r="H29">
            <v>431646647.49513638</v>
          </cell>
          <cell r="I29">
            <v>0</v>
          </cell>
          <cell r="J29">
            <v>50011065.137238234</v>
          </cell>
          <cell r="K29">
            <v>45985167.100023851</v>
          </cell>
          <cell r="L29">
            <v>49906973.15688844</v>
          </cell>
          <cell r="M29">
            <v>48917079.303698763</v>
          </cell>
          <cell r="N29">
            <v>52873367.693607651</v>
          </cell>
          <cell r="O29">
            <v>53728239.205889396</v>
          </cell>
          <cell r="P29">
            <v>63466696.84056095</v>
          </cell>
          <cell r="Q29">
            <v>66758059.057229094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</row>
        <row r="37"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 t="str">
            <v>Total</v>
          </cell>
          <cell r="I37">
            <v>0</v>
          </cell>
          <cell r="J37">
            <v>41640</v>
          </cell>
          <cell r="K37">
            <v>41671</v>
          </cell>
          <cell r="L37">
            <v>41699</v>
          </cell>
          <cell r="M37">
            <v>41730</v>
          </cell>
          <cell r="N37">
            <v>41760</v>
          </cell>
          <cell r="O37">
            <v>41791</v>
          </cell>
          <cell r="P37">
            <v>41821</v>
          </cell>
          <cell r="Q37">
            <v>41852</v>
          </cell>
          <cell r="R37">
            <v>41883</v>
          </cell>
          <cell r="S37">
            <v>41913</v>
          </cell>
          <cell r="T37">
            <v>41944</v>
          </cell>
          <cell r="U37">
            <v>41974</v>
          </cell>
          <cell r="V37">
            <v>0</v>
          </cell>
        </row>
      </sheetData>
      <sheetData sheetId="13"/>
      <sheetData sheetId="14"/>
      <sheetData sheetId="15">
        <row r="7">
          <cell r="F7">
            <v>41061</v>
          </cell>
          <cell r="G7">
            <v>41091</v>
          </cell>
          <cell r="H7">
            <v>41122</v>
          </cell>
          <cell r="I7">
            <v>41153</v>
          </cell>
          <cell r="J7">
            <v>41183</v>
          </cell>
          <cell r="K7">
            <v>41214</v>
          </cell>
          <cell r="L7">
            <v>41244</v>
          </cell>
          <cell r="M7">
            <v>41275</v>
          </cell>
          <cell r="N7">
            <v>41306</v>
          </cell>
          <cell r="O7">
            <v>41334</v>
          </cell>
          <cell r="P7">
            <v>41365</v>
          </cell>
          <cell r="Q7">
            <v>41395</v>
          </cell>
        </row>
      </sheetData>
      <sheetData sheetId="16"/>
      <sheetData sheetId="17"/>
      <sheetData sheetId="18"/>
      <sheetData sheetId="19">
        <row r="10">
          <cell r="B10">
            <v>0</v>
          </cell>
          <cell r="C10" t="str">
            <v>FERC</v>
          </cell>
          <cell r="D10" t="str">
            <v>Firm / Non-Firm</v>
          </cell>
          <cell r="E10" t="str">
            <v>SAP</v>
          </cell>
          <cell r="F10" t="str">
            <v>Description</v>
          </cell>
          <cell r="G10">
            <v>41640</v>
          </cell>
          <cell r="H10">
            <v>41671</v>
          </cell>
          <cell r="I10">
            <v>41699</v>
          </cell>
          <cell r="J10">
            <v>41730</v>
          </cell>
          <cell r="K10">
            <v>41760</v>
          </cell>
          <cell r="L10">
            <v>41791</v>
          </cell>
          <cell r="M10">
            <v>41821</v>
          </cell>
          <cell r="N10">
            <v>41852</v>
          </cell>
          <cell r="O10">
            <v>41883</v>
          </cell>
          <cell r="P10">
            <v>41913</v>
          </cell>
          <cell r="Q10">
            <v>41944</v>
          </cell>
          <cell r="R10">
            <v>41974</v>
          </cell>
          <cell r="S10">
            <v>0</v>
          </cell>
          <cell r="T10" t="str">
            <v>Jan - Aug</v>
          </cell>
          <cell r="U10">
            <v>0</v>
          </cell>
          <cell r="V10" t="str">
            <v>Total</v>
          </cell>
          <cell r="W10">
            <v>0</v>
          </cell>
        </row>
        <row r="50">
          <cell r="G50">
            <v>-2954345.4884271878</v>
          </cell>
          <cell r="H50">
            <v>-2832047.1535681728</v>
          </cell>
          <cell r="I50">
            <v>-3033267.1154222852</v>
          </cell>
          <cell r="J50">
            <v>-3029880.7875786796</v>
          </cell>
          <cell r="K50">
            <v>-2751838.3693462941</v>
          </cell>
          <cell r="L50">
            <v>-4121278.7679616204</v>
          </cell>
          <cell r="M50">
            <v>-3790580.1578094992</v>
          </cell>
          <cell r="N50">
            <v>-3309897.7822045311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 t="str">
            <v>Total Wheeling Revenue in Rates UT Allocated</v>
          </cell>
          <cell r="G64">
            <v>-2684824.28561325</v>
          </cell>
          <cell r="H64">
            <v>-2684824.28561325</v>
          </cell>
          <cell r="I64">
            <v>-2684824.28561325</v>
          </cell>
          <cell r="J64">
            <v>-2684824.28561325</v>
          </cell>
          <cell r="K64">
            <v>-2684824.28561325</v>
          </cell>
          <cell r="L64">
            <v>-2684824.28561325</v>
          </cell>
          <cell r="M64">
            <v>-2684824.28561325</v>
          </cell>
          <cell r="N64">
            <v>-2684824.28561325</v>
          </cell>
          <cell r="O64">
            <v>-3422346.376176998</v>
          </cell>
          <cell r="P64">
            <v>-3422346.376176998</v>
          </cell>
          <cell r="Q64">
            <v>-3422346.376176998</v>
          </cell>
          <cell r="R64">
            <v>-3422346.376176998</v>
          </cell>
          <cell r="S64">
            <v>0</v>
          </cell>
          <cell r="T64">
            <v>-21478594.284906</v>
          </cell>
          <cell r="U64">
            <v>0</v>
          </cell>
          <cell r="V64">
            <v>-35167979.789613992</v>
          </cell>
          <cell r="W64">
            <v>0</v>
          </cell>
        </row>
      </sheetData>
      <sheetData sheetId="20">
        <row r="23">
          <cell r="J23">
            <v>-1204554</v>
          </cell>
        </row>
      </sheetData>
      <sheetData sheetId="21">
        <row r="56">
          <cell r="C56">
            <v>41640</v>
          </cell>
          <cell r="K56">
            <v>2238758.9310031459</v>
          </cell>
          <cell r="P56">
            <v>5361677.3850589273</v>
          </cell>
        </row>
        <row r="57">
          <cell r="C57">
            <v>41671</v>
          </cell>
          <cell r="K57">
            <v>1946213.984713739</v>
          </cell>
          <cell r="P57">
            <v>4729722.7542817788</v>
          </cell>
        </row>
        <row r="58">
          <cell r="C58">
            <v>41699</v>
          </cell>
          <cell r="K58">
            <v>2012115.0995251401</v>
          </cell>
          <cell r="P58">
            <v>4785777.3161140708</v>
          </cell>
        </row>
        <row r="59">
          <cell r="C59">
            <v>41730</v>
          </cell>
          <cell r="K59">
            <v>1922587.2997041815</v>
          </cell>
          <cell r="P59">
            <v>4493349.1984185455</v>
          </cell>
        </row>
        <row r="60">
          <cell r="C60">
            <v>41760</v>
          </cell>
          <cell r="K60">
            <v>2083814.2029145586</v>
          </cell>
          <cell r="P60">
            <v>4804500.7936088042</v>
          </cell>
        </row>
        <row r="61">
          <cell r="C61">
            <v>41791</v>
          </cell>
          <cell r="K61">
            <v>2183359.4556987952</v>
          </cell>
          <cell r="P61">
            <v>4986123.5046670251</v>
          </cell>
        </row>
        <row r="62">
          <cell r="C62">
            <v>41821</v>
          </cell>
          <cell r="K62">
            <v>2672204.7121104528</v>
          </cell>
          <cell r="P62">
            <v>5897137.8812926309</v>
          </cell>
        </row>
        <row r="63">
          <cell r="C63">
            <v>41852</v>
          </cell>
          <cell r="K63">
            <v>2379620.9180117892</v>
          </cell>
          <cell r="P63">
            <v>5331001.4396203952</v>
          </cell>
        </row>
        <row r="64">
          <cell r="C64">
            <v>41883</v>
          </cell>
          <cell r="K64">
            <v>2120639.2020025342</v>
          </cell>
          <cell r="P64">
            <v>4813554.1046254784</v>
          </cell>
        </row>
        <row r="65">
          <cell r="C65">
            <v>41913</v>
          </cell>
          <cell r="K65">
            <v>1937899.4597027197</v>
          </cell>
          <cell r="P65">
            <v>4629695.4992754385</v>
          </cell>
        </row>
        <row r="66">
          <cell r="C66">
            <v>41944</v>
          </cell>
          <cell r="K66">
            <v>1994374.4939448603</v>
          </cell>
          <cell r="P66">
            <v>4806664.4666908076</v>
          </cell>
        </row>
        <row r="67">
          <cell r="C67">
            <v>41974</v>
          </cell>
          <cell r="K67">
            <v>2196514.2429806585</v>
          </cell>
          <cell r="P67">
            <v>5255509.5735146999</v>
          </cell>
        </row>
      </sheetData>
      <sheetData sheetId="22">
        <row r="31">
          <cell r="I31">
            <v>1.0010162362070756</v>
          </cell>
        </row>
      </sheetData>
      <sheetData sheetId="23">
        <row r="9">
          <cell r="B9">
            <v>0</v>
          </cell>
          <cell r="C9">
            <v>0</v>
          </cell>
          <cell r="D9">
            <v>0</v>
          </cell>
          <cell r="E9">
            <v>41640</v>
          </cell>
          <cell r="F9">
            <v>41671</v>
          </cell>
          <cell r="G9">
            <v>41699</v>
          </cell>
          <cell r="H9">
            <v>41730</v>
          </cell>
          <cell r="I9">
            <v>41760</v>
          </cell>
          <cell r="J9">
            <v>41791</v>
          </cell>
          <cell r="K9">
            <v>41821</v>
          </cell>
          <cell r="L9">
            <v>41852</v>
          </cell>
          <cell r="M9">
            <v>41883</v>
          </cell>
          <cell r="N9">
            <v>41913</v>
          </cell>
          <cell r="O9">
            <v>41944</v>
          </cell>
          <cell r="P9">
            <v>41974</v>
          </cell>
          <cell r="Q9">
            <v>0</v>
          </cell>
          <cell r="R9" t="str">
            <v>Total</v>
          </cell>
          <cell r="S9">
            <v>0</v>
          </cell>
        </row>
        <row r="15">
          <cell r="B15">
            <v>0</v>
          </cell>
          <cell r="C15" t="str">
            <v>Total Utah Retail Sales</v>
          </cell>
          <cell r="D15">
            <v>0</v>
          </cell>
          <cell r="E15">
            <v>2080024.8839999998</v>
          </cell>
          <cell r="F15">
            <v>1778181.71</v>
          </cell>
          <cell r="G15">
            <v>1895016.52</v>
          </cell>
          <cell r="H15">
            <v>1848369.277</v>
          </cell>
          <cell r="I15">
            <v>1934205.9620000001</v>
          </cell>
          <cell r="J15">
            <v>2091697.8729999997</v>
          </cell>
          <cell r="K15">
            <v>2486321.6829999997</v>
          </cell>
          <cell r="L15">
            <v>2162802.41</v>
          </cell>
          <cell r="M15">
            <v>2029940.8599999999</v>
          </cell>
          <cell r="N15">
            <v>1829115.085</v>
          </cell>
          <cell r="O15">
            <v>1899050.0819999999</v>
          </cell>
          <cell r="P15">
            <v>2054334.5380000002</v>
          </cell>
          <cell r="Q15">
            <v>0</v>
          </cell>
          <cell r="R15">
            <v>24089060.884</v>
          </cell>
          <cell r="S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63"/>
  <sheetViews>
    <sheetView showGridLines="0" tabSelected="1" view="pageBreakPreview" topLeftCell="A28" zoomScale="90" zoomScaleNormal="80" zoomScaleSheetLayoutView="90" workbookViewId="0">
      <selection activeCell="M45" sqref="M45"/>
    </sheetView>
  </sheetViews>
  <sheetFormatPr defaultColWidth="9.140625" defaultRowHeight="15.75" customHeight="1"/>
  <cols>
    <col min="1" max="1" width="5.5703125" style="5" customWidth="1"/>
    <col min="2" max="2" width="38" style="4" customWidth="1"/>
    <col min="3" max="3" width="2.28515625" style="1" customWidth="1"/>
    <col min="4" max="4" width="25.140625" style="3" customWidth="1"/>
    <col min="5" max="5" width="2.28515625" style="1" customWidth="1"/>
    <col min="6" max="6" width="13.140625" style="1" customWidth="1"/>
    <col min="7" max="7" width="14" style="1" bestFit="1" customWidth="1"/>
    <col min="8" max="9" width="14.28515625" style="1" bestFit="1" customWidth="1"/>
    <col min="10" max="11" width="14.7109375" style="1" bestFit="1" customWidth="1"/>
    <col min="12" max="13" width="13.42578125" style="1" bestFit="1" customWidth="1"/>
    <col min="14" max="14" width="12.140625" style="1" bestFit="1" customWidth="1"/>
    <col min="15" max="17" width="11.42578125" style="1" customWidth="1"/>
    <col min="18" max="18" width="2.28515625" style="1" customWidth="1"/>
    <col min="19" max="19" width="13.85546875" style="1" bestFit="1" customWidth="1"/>
    <col min="20" max="20" width="2.28515625" style="1" customWidth="1"/>
    <col min="21" max="21" width="18" style="2" customWidth="1"/>
    <col min="22" max="22" width="12" style="1" customWidth="1"/>
    <col min="23" max="23" width="9.7109375" style="1" customWidth="1"/>
    <col min="24" max="16384" width="9.140625" style="1"/>
  </cols>
  <sheetData>
    <row r="1" spans="1:22" ht="15.75" customHeight="1">
      <c r="A1" s="81" t="str">
        <f>+'[4]Workpaper Index'!C4</f>
        <v>Utah Energy Balancing Account Mechanism</v>
      </c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</row>
    <row r="2" spans="1:22" ht="15.75" customHeight="1">
      <c r="A2" s="81" t="str">
        <f>+'[4]Workpaper Index'!C5</f>
        <v>January 1, 2014 - December 31, 2014</v>
      </c>
    </row>
    <row r="3" spans="1:22" ht="15.75" customHeight="1">
      <c r="A3" s="81" t="str">
        <f>+'[4]Workpaper Index'!B12&amp;" - "&amp;'[4]Workpaper Index'!C12</f>
        <v>Exhibit 3 - Stipulated Scalar Energy Balancing Account Calculation</v>
      </c>
    </row>
    <row r="4" spans="1:22" ht="15.75" customHeight="1"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</row>
    <row r="5" spans="1:22" ht="15.75" customHeight="1">
      <c r="A5" s="1"/>
      <c r="B5" s="15"/>
    </row>
    <row r="6" spans="1:22" ht="25.5">
      <c r="A6" s="79" t="s">
        <v>38</v>
      </c>
      <c r="B6" s="78"/>
      <c r="D6" s="77" t="s">
        <v>37</v>
      </c>
      <c r="F6" s="76">
        <v>41640</v>
      </c>
      <c r="G6" s="76">
        <f t="shared" ref="G6:Q6" si="0">EDATE(F6,1)</f>
        <v>41671</v>
      </c>
      <c r="H6" s="76">
        <f t="shared" si="0"/>
        <v>41699</v>
      </c>
      <c r="I6" s="76">
        <f t="shared" si="0"/>
        <v>41730</v>
      </c>
      <c r="J6" s="76">
        <f t="shared" si="0"/>
        <v>41760</v>
      </c>
      <c r="K6" s="76">
        <f t="shared" si="0"/>
        <v>41791</v>
      </c>
      <c r="L6" s="76">
        <f t="shared" si="0"/>
        <v>41821</v>
      </c>
      <c r="M6" s="76">
        <f t="shared" si="0"/>
        <v>41852</v>
      </c>
      <c r="N6" s="76">
        <f t="shared" si="0"/>
        <v>41883</v>
      </c>
      <c r="O6" s="76">
        <f t="shared" si="0"/>
        <v>41913</v>
      </c>
      <c r="P6" s="76">
        <f t="shared" si="0"/>
        <v>41944</v>
      </c>
      <c r="Q6" s="76">
        <f t="shared" si="0"/>
        <v>41974</v>
      </c>
      <c r="S6" s="76" t="s">
        <v>21</v>
      </c>
      <c r="T6" s="75"/>
    </row>
    <row r="7" spans="1:22" ht="15.75" customHeight="1">
      <c r="A7" s="74"/>
      <c r="B7" s="15"/>
      <c r="D7" s="20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S7" s="73"/>
      <c r="T7" s="36"/>
      <c r="U7" s="7"/>
      <c r="V7" s="6"/>
    </row>
    <row r="8" spans="1:22" ht="15.75" customHeight="1">
      <c r="A8" s="13" t="s">
        <v>36</v>
      </c>
      <c r="D8" s="20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S8" s="36"/>
      <c r="T8" s="36"/>
      <c r="U8" s="7"/>
      <c r="V8" s="6"/>
    </row>
    <row r="9" spans="1:22" ht="15.75" customHeight="1">
      <c r="B9" s="15"/>
      <c r="C9" s="13"/>
      <c r="E9" s="13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S9" s="37"/>
      <c r="T9" s="36"/>
      <c r="U9" s="7"/>
      <c r="V9" s="6"/>
    </row>
    <row r="10" spans="1:22" ht="15.75" customHeight="1">
      <c r="A10" s="5">
        <f>+MAX($A$1:A9)+1</f>
        <v>1</v>
      </c>
      <c r="B10" s="20" t="s">
        <v>35</v>
      </c>
      <c r="D10" s="40" t="str">
        <f>+'[4]Workpaper Index'!$B$19</f>
        <v>(6.1)</v>
      </c>
      <c r="E10" s="6"/>
      <c r="F10" s="72">
        <f>+'[4](6.1) UT Allocated Actual NPC'!I38</f>
        <v>142490990.80185881</v>
      </c>
      <c r="G10" s="72">
        <f>+'[4](6.1) UT Allocated Actual NPC'!J38</f>
        <v>137958039.45985019</v>
      </c>
      <c r="H10" s="72">
        <f>+'[4](6.1) UT Allocated Actual NPC'!K38</f>
        <v>124278106.05253096</v>
      </c>
      <c r="I10" s="72">
        <f>+'[4](6.1) UT Allocated Actual NPC'!L38</f>
        <v>116138531.04616745</v>
      </c>
      <c r="J10" s="72">
        <f>+'[4](6.1) UT Allocated Actual NPC'!M38</f>
        <v>126144229.95149589</v>
      </c>
      <c r="K10" s="72">
        <f>+'[4](6.1) UT Allocated Actual NPC'!N38</f>
        <v>135151761.84820035</v>
      </c>
      <c r="L10" s="72">
        <f>+'[4](6.1) UT Allocated Actual NPC'!O38</f>
        <v>176920781.16484326</v>
      </c>
      <c r="M10" s="72">
        <f>+'[4](6.1) UT Allocated Actual NPC'!P38</f>
        <v>153010914.51896536</v>
      </c>
      <c r="N10" s="71"/>
      <c r="O10" s="41"/>
      <c r="P10" s="41"/>
      <c r="Q10" s="41"/>
      <c r="S10" s="70">
        <f>+SUM(F10:Q10)</f>
        <v>1112093354.8439121</v>
      </c>
      <c r="T10" s="36"/>
      <c r="U10" s="69"/>
      <c r="V10" s="6"/>
    </row>
    <row r="11" spans="1:22" ht="15.75" customHeight="1">
      <c r="A11" s="5">
        <f>+MAX($A$1:A10)+1</f>
        <v>2</v>
      </c>
      <c r="B11" s="20" t="s">
        <v>34</v>
      </c>
      <c r="D11" s="40" t="str">
        <f>+'[4]Workpaper Index'!$B$39</f>
        <v>(9.1)</v>
      </c>
      <c r="E11" s="6"/>
      <c r="F11" s="28">
        <f>+INDEX('[4](9.1) Actual Factors'!$P$56:$P$67,MATCH(F$6,'[4](9.1) Actual Factors'!$C$56:$C$67,0))</f>
        <v>5361677.3850589273</v>
      </c>
      <c r="G11" s="28">
        <f>+INDEX('[4](9.1) Actual Factors'!$P$56:$P$67,MATCH(G$6,'[4](9.1) Actual Factors'!$C$56:$C$67,0))</f>
        <v>4729722.7542817788</v>
      </c>
      <c r="H11" s="28">
        <f>+INDEX('[4](9.1) Actual Factors'!$P$56:$P$67,MATCH(H$6,'[4](9.1) Actual Factors'!$C$56:$C$67,0))</f>
        <v>4785777.3161140708</v>
      </c>
      <c r="I11" s="28">
        <f>+INDEX('[4](9.1) Actual Factors'!$P$56:$P$67,MATCH(I$6,'[4](9.1) Actual Factors'!$C$56:$C$67,0))</f>
        <v>4493349.1984185455</v>
      </c>
      <c r="J11" s="28">
        <f>+INDEX('[4](9.1) Actual Factors'!$P$56:$P$67,MATCH(J$6,'[4](9.1) Actual Factors'!$C$56:$C$67,0))</f>
        <v>4804500.7936088042</v>
      </c>
      <c r="K11" s="28">
        <f>+INDEX('[4](9.1) Actual Factors'!$P$56:$P$67,MATCH(K$6,'[4](9.1) Actual Factors'!$C$56:$C$67,0))</f>
        <v>4986123.5046670251</v>
      </c>
      <c r="L11" s="28">
        <f>+INDEX('[4](9.1) Actual Factors'!$P$56:$P$67,MATCH(L$6,'[4](9.1) Actual Factors'!$C$56:$C$67,0))</f>
        <v>5897137.8812926309</v>
      </c>
      <c r="M11" s="28">
        <f>+INDEX('[4](9.1) Actual Factors'!$P$56:$P$67,MATCH(M$6,'[4](9.1) Actual Factors'!$C$56:$C$67,0))</f>
        <v>5331001.4396203952</v>
      </c>
      <c r="N11" s="65"/>
      <c r="O11" s="65"/>
      <c r="P11" s="65"/>
      <c r="Q11" s="65"/>
      <c r="R11" s="65"/>
      <c r="S11" s="28">
        <f>+SUM(F11:Q11)</f>
        <v>40389290.273062184</v>
      </c>
      <c r="T11" s="36"/>
      <c r="U11" s="7"/>
      <c r="V11" s="6"/>
    </row>
    <row r="12" spans="1:22" ht="15.75" customHeight="1">
      <c r="A12" s="5">
        <f>+MAX($A$1:A11)+1</f>
        <v>3</v>
      </c>
      <c r="B12" s="20" t="s">
        <v>33</v>
      </c>
      <c r="D12" s="14" t="str">
        <f>"Line "&amp; $A$10&amp;" / Line "&amp;$A$11&amp;""</f>
        <v>Line 1 / Line 2</v>
      </c>
      <c r="E12" s="6"/>
      <c r="F12" s="47">
        <f t="shared" ref="F12:M12" si="1">+F10/F11</f>
        <v>26.575823304649049</v>
      </c>
      <c r="G12" s="47">
        <f t="shared" si="1"/>
        <v>29.1683142177748</v>
      </c>
      <c r="H12" s="47">
        <f t="shared" si="1"/>
        <v>25.968217458442385</v>
      </c>
      <c r="I12" s="47">
        <f t="shared" si="1"/>
        <v>25.846762830505789</v>
      </c>
      <c r="J12" s="47">
        <f t="shared" si="1"/>
        <v>26.25542910083384</v>
      </c>
      <c r="K12" s="47">
        <f t="shared" si="1"/>
        <v>27.105578456229161</v>
      </c>
      <c r="L12" s="47">
        <f t="shared" si="1"/>
        <v>30.001126771358937</v>
      </c>
      <c r="M12" s="47">
        <f t="shared" si="1"/>
        <v>28.702095891735645</v>
      </c>
      <c r="N12" s="44"/>
      <c r="O12" s="44"/>
      <c r="P12" s="44"/>
      <c r="Q12" s="44"/>
      <c r="S12" s="43">
        <f>+S10/S11</f>
        <v>27.534362384813374</v>
      </c>
      <c r="T12" s="36"/>
      <c r="U12" s="7"/>
      <c r="V12" s="6"/>
    </row>
    <row r="13" spans="1:22" ht="15.75" customHeight="1">
      <c r="B13" s="20"/>
      <c r="D13" s="14"/>
      <c r="E13" s="6"/>
      <c r="F13" s="30"/>
      <c r="G13" s="30"/>
      <c r="H13" s="30"/>
      <c r="I13" s="30"/>
      <c r="J13" s="30"/>
      <c r="K13" s="30"/>
      <c r="L13" s="30"/>
      <c r="M13" s="30"/>
      <c r="N13" s="41"/>
      <c r="O13" s="41"/>
      <c r="P13" s="41"/>
      <c r="Q13" s="41"/>
      <c r="S13" s="30"/>
      <c r="T13" s="36"/>
      <c r="U13" s="7"/>
      <c r="V13" s="6"/>
    </row>
    <row r="14" spans="1:22" ht="15.75" customHeight="1">
      <c r="A14" s="5">
        <f>+MAX($A$1:A13)+1</f>
        <v>4</v>
      </c>
      <c r="B14" s="20" t="s">
        <v>32</v>
      </c>
      <c r="D14" s="40" t="str">
        <f>'[4]Workpaper Index'!$B$40</f>
        <v>(9.2)</v>
      </c>
      <c r="E14" s="6"/>
      <c r="F14" s="67">
        <f>+'[4](9.2) Dynamic Scalar'!$I$31</f>
        <v>1.0010162362070756</v>
      </c>
      <c r="G14" s="67">
        <f t="shared" ref="G14:M14" si="2">+F14</f>
        <v>1.0010162362070756</v>
      </c>
      <c r="H14" s="67">
        <f t="shared" si="2"/>
        <v>1.0010162362070756</v>
      </c>
      <c r="I14" s="67">
        <f t="shared" si="2"/>
        <v>1.0010162362070756</v>
      </c>
      <c r="J14" s="67">
        <f t="shared" si="2"/>
        <v>1.0010162362070756</v>
      </c>
      <c r="K14" s="67">
        <f t="shared" si="2"/>
        <v>1.0010162362070756</v>
      </c>
      <c r="L14" s="67">
        <f t="shared" si="2"/>
        <v>1.0010162362070756</v>
      </c>
      <c r="M14" s="67">
        <f t="shared" si="2"/>
        <v>1.0010162362070756</v>
      </c>
      <c r="N14" s="68"/>
      <c r="O14" s="68"/>
      <c r="P14" s="68"/>
      <c r="Q14" s="68"/>
      <c r="S14" s="67">
        <f>+H14</f>
        <v>1.0010162362070756</v>
      </c>
      <c r="T14" s="36"/>
      <c r="U14" s="7"/>
      <c r="V14" s="6"/>
    </row>
    <row r="15" spans="1:22" ht="15.75" customHeight="1">
      <c r="B15" s="20"/>
      <c r="D15" s="14"/>
      <c r="E15" s="6"/>
      <c r="F15" s="30"/>
      <c r="G15" s="30"/>
      <c r="H15" s="30"/>
      <c r="I15" s="30"/>
      <c r="J15" s="30"/>
      <c r="K15" s="30"/>
      <c r="L15" s="30"/>
      <c r="M15" s="30"/>
      <c r="N15" s="41"/>
      <c r="O15" s="41"/>
      <c r="P15" s="41"/>
      <c r="Q15" s="41"/>
      <c r="S15" s="30"/>
      <c r="T15" s="36"/>
      <c r="U15" s="7"/>
      <c r="V15" s="6"/>
    </row>
    <row r="16" spans="1:22" ht="15.75" customHeight="1">
      <c r="A16" s="5">
        <f>+MAX($A$1:A15)+1</f>
        <v>5</v>
      </c>
      <c r="B16" s="20" t="s">
        <v>31</v>
      </c>
      <c r="D16" s="14" t="str">
        <f>"Line "&amp; $A$12&amp;" * Line "&amp;$A$14&amp;""</f>
        <v>Line 3 * Line 4</v>
      </c>
      <c r="E16" s="6"/>
      <c r="F16" s="47">
        <f t="shared" ref="F16:M16" si="3">+F12*F14</f>
        <v>26.602830618524077</v>
      </c>
      <c r="G16" s="47">
        <f t="shared" si="3"/>
        <v>29.197956114782261</v>
      </c>
      <c r="H16" s="47">
        <f t="shared" si="3"/>
        <v>25.994607301256867</v>
      </c>
      <c r="I16" s="47">
        <f t="shared" si="3"/>
        <v>25.873029246729843</v>
      </c>
      <c r="J16" s="47">
        <f t="shared" si="3"/>
        <v>26.282110818518415</v>
      </c>
      <c r="K16" s="47">
        <f t="shared" si="3"/>
        <v>27.133124126470108</v>
      </c>
      <c r="L16" s="47">
        <f t="shared" si="3"/>
        <v>30.031615002637057</v>
      </c>
      <c r="M16" s="47">
        <f t="shared" si="3"/>
        <v>28.731264000799783</v>
      </c>
      <c r="N16" s="44"/>
      <c r="O16" s="44"/>
      <c r="P16" s="44"/>
      <c r="Q16" s="44"/>
      <c r="S16" s="43">
        <f>+S12*S14</f>
        <v>27.562343800807561</v>
      </c>
      <c r="T16" s="36"/>
      <c r="U16" s="7"/>
      <c r="V16" s="6"/>
    </row>
    <row r="17" spans="1:22" ht="15.75" customHeight="1">
      <c r="B17" s="20"/>
      <c r="D17" s="14"/>
      <c r="E17" s="6"/>
      <c r="F17" s="30"/>
      <c r="G17" s="30"/>
      <c r="H17" s="30"/>
      <c r="I17" s="30"/>
      <c r="J17" s="30"/>
      <c r="K17" s="30"/>
      <c r="L17" s="30"/>
      <c r="M17" s="30"/>
      <c r="N17" s="41"/>
      <c r="O17" s="41"/>
      <c r="P17" s="41"/>
      <c r="Q17" s="41"/>
      <c r="S17" s="30"/>
      <c r="T17" s="36"/>
      <c r="U17" s="7"/>
      <c r="V17" s="6"/>
    </row>
    <row r="18" spans="1:22" ht="15.75" customHeight="1">
      <c r="A18" s="5">
        <f>+MAX($A$1:A17)+1</f>
        <v>6</v>
      </c>
      <c r="B18" s="20" t="s">
        <v>30</v>
      </c>
      <c r="D18" s="40" t="str">
        <f>+'[4]Workpaper Index'!$B$39</f>
        <v>(9.1)</v>
      </c>
      <c r="E18" s="6"/>
      <c r="F18" s="30">
        <f>+INDEX('[4](9.1) Actual Factors'!$K$56:$K$67,MATCH(F$6,'[4](9.1) Actual Factors'!$C$56:$C$67,0))</f>
        <v>2238758.9310031459</v>
      </c>
      <c r="G18" s="30">
        <f>+INDEX('[4](9.1) Actual Factors'!$K$56:$K$67,MATCH(G$6,'[4](9.1) Actual Factors'!$C$56:$C$67,0))</f>
        <v>1946213.984713739</v>
      </c>
      <c r="H18" s="30">
        <f>+INDEX('[4](9.1) Actual Factors'!$K$56:$K$67,MATCH(H$6,'[4](9.1) Actual Factors'!$C$56:$C$67,0))</f>
        <v>2012115.0995251401</v>
      </c>
      <c r="I18" s="30">
        <f>+INDEX('[4](9.1) Actual Factors'!$K$56:$K$67,MATCH(I$6,'[4](9.1) Actual Factors'!$C$56:$C$67,0))</f>
        <v>1922587.2997041815</v>
      </c>
      <c r="J18" s="30">
        <f>+INDEX('[4](9.1) Actual Factors'!$K$56:$K$67,MATCH(J$6,'[4](9.1) Actual Factors'!$C$56:$C$67,0))</f>
        <v>2083814.2029145586</v>
      </c>
      <c r="K18" s="30">
        <f>+INDEX('[4](9.1) Actual Factors'!$K$56:$K$67,MATCH(K$6,'[4](9.1) Actual Factors'!$C$56:$C$67,0))</f>
        <v>2183359.4556987952</v>
      </c>
      <c r="L18" s="30">
        <f>+INDEX('[4](9.1) Actual Factors'!$K$56:$K$67,MATCH(L$6,'[4](9.1) Actual Factors'!$C$56:$C$67,0))</f>
        <v>2672204.7121104528</v>
      </c>
      <c r="M18" s="30">
        <f>+INDEX('[4](9.1) Actual Factors'!$K$56:$K$67,MATCH(M$6,'[4](9.1) Actual Factors'!$C$56:$C$67,0))</f>
        <v>2379620.9180117892</v>
      </c>
      <c r="N18" s="41"/>
      <c r="O18" s="41"/>
      <c r="P18" s="41"/>
      <c r="Q18" s="41"/>
      <c r="S18" s="30">
        <f>+SUM(F18:Q18)</f>
        <v>17438674.603681803</v>
      </c>
      <c r="T18" s="36"/>
      <c r="U18" s="7"/>
      <c r="V18" s="6"/>
    </row>
    <row r="19" spans="1:22" ht="15.75" customHeight="1">
      <c r="B19" s="20"/>
      <c r="D19" s="14"/>
      <c r="E19" s="6"/>
      <c r="F19" s="30"/>
      <c r="G19" s="30"/>
      <c r="H19" s="30"/>
      <c r="I19" s="30"/>
      <c r="J19" s="30"/>
      <c r="K19" s="30"/>
      <c r="L19" s="30"/>
      <c r="M19" s="30"/>
      <c r="N19" s="41"/>
      <c r="O19" s="41"/>
      <c r="P19" s="41"/>
      <c r="Q19" s="41"/>
      <c r="S19" s="30"/>
      <c r="T19" s="36"/>
      <c r="U19" s="7"/>
      <c r="V19" s="6"/>
    </row>
    <row r="20" spans="1:22" ht="15.75" customHeight="1">
      <c r="A20" s="5">
        <f>+MAX($A$1:A19)+1</f>
        <v>7</v>
      </c>
      <c r="B20" s="20" t="s">
        <v>29</v>
      </c>
      <c r="D20" s="14" t="str">
        <f>"Line "&amp; $A$16&amp;" * Line "&amp;$A$18&amp;""</f>
        <v>Line 5 * Line 6</v>
      </c>
      <c r="E20" s="6"/>
      <c r="F20" s="26">
        <f t="shared" ref="F20:M20" si="4">+F16*F18</f>
        <v>59557324.637184724</v>
      </c>
      <c r="G20" s="26">
        <f t="shared" si="4"/>
        <v>56825470.51564727</v>
      </c>
      <c r="H20" s="26">
        <f t="shared" si="4"/>
        <v>52304141.857085392</v>
      </c>
      <c r="I20" s="26">
        <f t="shared" si="4"/>
        <v>49743157.434637643</v>
      </c>
      <c r="J20" s="26">
        <f t="shared" si="4"/>
        <v>54767035.806203045</v>
      </c>
      <c r="K20" s="26">
        <f t="shared" si="4"/>
        <v>59241363.12417762</v>
      </c>
      <c r="L20" s="26">
        <f t="shared" si="4"/>
        <v>80250623.12233372</v>
      </c>
      <c r="M20" s="26">
        <f t="shared" si="4"/>
        <v>68369516.817222252</v>
      </c>
      <c r="N20" s="41"/>
      <c r="O20" s="41"/>
      <c r="P20" s="41"/>
      <c r="Q20" s="41"/>
      <c r="S20" s="26">
        <f>+SUM(F20:Q20)</f>
        <v>481058633.31449163</v>
      </c>
      <c r="T20" s="36"/>
      <c r="U20" s="66"/>
      <c r="V20" s="6"/>
    </row>
    <row r="21" spans="1:22" ht="15.75" customHeight="1">
      <c r="A21" s="5">
        <f>+MAX($A$1:A20)+1</f>
        <v>8</v>
      </c>
      <c r="B21" s="20" t="s">
        <v>28</v>
      </c>
      <c r="D21" s="40" t="str">
        <f>+'[4]Workpaper Index'!$B$35</f>
        <v>(8.1)</v>
      </c>
      <c r="E21" s="6"/>
      <c r="F21" s="28">
        <f>+'[4](8.1) Wheeling Revenues'!G$50</f>
        <v>-2954345.4884271878</v>
      </c>
      <c r="G21" s="28">
        <f>+'[4](8.1) Wheeling Revenues'!H$50</f>
        <v>-2832047.1535681728</v>
      </c>
      <c r="H21" s="28">
        <f>+'[4](8.1) Wheeling Revenues'!I$50</f>
        <v>-3033267.1154222852</v>
      </c>
      <c r="I21" s="28">
        <f>+'[4](8.1) Wheeling Revenues'!J$50</f>
        <v>-3029880.7875786796</v>
      </c>
      <c r="J21" s="28">
        <f>+'[4](8.1) Wheeling Revenues'!K$50</f>
        <v>-2751838.3693462941</v>
      </c>
      <c r="K21" s="28">
        <f>+'[4](8.1) Wheeling Revenues'!L$50</f>
        <v>-4121278.7679616204</v>
      </c>
      <c r="L21" s="28">
        <f>+'[4](8.1) Wheeling Revenues'!M$50</f>
        <v>-3790580.1578094992</v>
      </c>
      <c r="M21" s="28">
        <f>+'[4](8.1) Wheeling Revenues'!N$50</f>
        <v>-3309897.7822045311</v>
      </c>
      <c r="N21" s="65"/>
      <c r="O21" s="65"/>
      <c r="P21" s="65"/>
      <c r="Q21" s="65"/>
      <c r="S21" s="28">
        <f>+SUM(F21:Q21)</f>
        <v>-25823135.622318272</v>
      </c>
      <c r="T21" s="36"/>
      <c r="U21" s="7"/>
      <c r="V21" s="6"/>
    </row>
    <row r="22" spans="1:22" ht="15.75" customHeight="1">
      <c r="A22" s="5">
        <f>+MAX($A$1:A21)+1</f>
        <v>9</v>
      </c>
      <c r="B22" s="20" t="s">
        <v>27</v>
      </c>
      <c r="D22" s="14" t="str">
        <f>"Line "&amp; $A$20&amp;" + Line "&amp;$A$21&amp;""</f>
        <v>Line 7 + Line 8</v>
      </c>
      <c r="E22" s="6"/>
      <c r="F22" s="26">
        <f t="shared" ref="F22:M22" si="5">+F20+F21</f>
        <v>56602979.14875754</v>
      </c>
      <c r="G22" s="26">
        <f t="shared" si="5"/>
        <v>53993423.362079099</v>
      </c>
      <c r="H22" s="26">
        <f t="shared" si="5"/>
        <v>49270874.741663106</v>
      </c>
      <c r="I22" s="26">
        <f t="shared" si="5"/>
        <v>46713276.647058964</v>
      </c>
      <c r="J22" s="26">
        <f t="shared" si="5"/>
        <v>52015197.436856754</v>
      </c>
      <c r="K22" s="26">
        <f t="shared" si="5"/>
        <v>55120084.356215999</v>
      </c>
      <c r="L22" s="26">
        <f t="shared" si="5"/>
        <v>76460042.964524224</v>
      </c>
      <c r="M22" s="26">
        <f t="shared" si="5"/>
        <v>65059619.035017721</v>
      </c>
      <c r="N22" s="41"/>
      <c r="O22" s="41"/>
      <c r="P22" s="41"/>
      <c r="Q22" s="41"/>
      <c r="S22" s="26">
        <f>+S20+S21</f>
        <v>455235497.69217336</v>
      </c>
      <c r="T22" s="36"/>
      <c r="U22" s="7"/>
      <c r="V22" s="6"/>
    </row>
    <row r="23" spans="1:22" ht="15.75" customHeight="1">
      <c r="B23" s="20"/>
      <c r="D23" s="14"/>
      <c r="E23" s="6"/>
      <c r="F23" s="33"/>
      <c r="G23" s="33"/>
      <c r="H23" s="33"/>
      <c r="I23" s="33"/>
      <c r="J23" s="33"/>
      <c r="K23" s="33"/>
      <c r="L23" s="33"/>
      <c r="M23" s="33"/>
      <c r="N23" s="37"/>
      <c r="O23" s="37"/>
      <c r="P23" s="37"/>
      <c r="Q23" s="37"/>
      <c r="S23" s="33"/>
      <c r="T23" s="36"/>
      <c r="U23" s="7"/>
      <c r="V23" s="6"/>
    </row>
    <row r="24" spans="1:22" ht="15.75" customHeight="1">
      <c r="A24" s="5">
        <f>+MAX($A$1:A23)+1</f>
        <v>10</v>
      </c>
      <c r="B24" s="20" t="s">
        <v>26</v>
      </c>
      <c r="D24" s="14" t="str">
        <f>+'[4]Workpaper Index'!$B$39&amp;", "&amp;'[4]Workpaper Index'!$B$41</f>
        <v>(9.1), (9.3)</v>
      </c>
      <c r="E24" s="6"/>
      <c r="F24" s="27">
        <f>+INDEX('[4](9.3) Utah Sales'!15:15,MATCH(F6,'[4](9.3) Utah Sales'!9:9,0))</f>
        <v>2080024.8839999998</v>
      </c>
      <c r="G24" s="27">
        <f>+INDEX('[4](9.3) Utah Sales'!15:15,MATCH(G6,'[4](9.3) Utah Sales'!9:9,0))</f>
        <v>1778181.71</v>
      </c>
      <c r="H24" s="27">
        <f>+INDEX('[4](9.3) Utah Sales'!15:15,MATCH(H6,'[4](9.3) Utah Sales'!9:9,0))</f>
        <v>1895016.52</v>
      </c>
      <c r="I24" s="27">
        <f>+INDEX('[4](9.3) Utah Sales'!15:15,MATCH(I6,'[4](9.3) Utah Sales'!9:9,0))</f>
        <v>1848369.277</v>
      </c>
      <c r="J24" s="27">
        <f>+INDEX('[4](9.3) Utah Sales'!15:15,MATCH(J6,'[4](9.3) Utah Sales'!9:9,0))</f>
        <v>1934205.9620000001</v>
      </c>
      <c r="K24" s="27">
        <f>+INDEX('[4](9.3) Utah Sales'!15:15,MATCH(K6,'[4](9.3) Utah Sales'!9:9,0))</f>
        <v>2091697.8729999997</v>
      </c>
      <c r="L24" s="27">
        <f>+INDEX('[4](9.3) Utah Sales'!15:15,MATCH(L6,'[4](9.3) Utah Sales'!9:9,0))</f>
        <v>2486321.6829999997</v>
      </c>
      <c r="M24" s="27">
        <f>+INDEX('[4](9.3) Utah Sales'!15:15,MATCH(M6,'[4](9.3) Utah Sales'!9:9,0))</f>
        <v>2162802.41</v>
      </c>
      <c r="N24" s="65"/>
      <c r="O24" s="65"/>
      <c r="P24" s="65"/>
      <c r="Q24" s="65"/>
      <c r="S24" s="27">
        <f>+SUM(F24:Q24)</f>
        <v>16276620.319</v>
      </c>
      <c r="T24" s="36"/>
      <c r="U24" s="64"/>
      <c r="V24" s="6"/>
    </row>
    <row r="25" spans="1:22" ht="15.75" customHeight="1">
      <c r="A25" s="5">
        <f>+MAX($A$1:A24)+1</f>
        <v>11</v>
      </c>
      <c r="B25" s="17" t="s">
        <v>25</v>
      </c>
      <c r="D25" s="14" t="str">
        <f>"Line "&amp;$A$22&amp;" / Line "&amp;$A$24&amp;""</f>
        <v>Line 9 / Line 10</v>
      </c>
      <c r="E25" s="6"/>
      <c r="F25" s="52">
        <f t="shared" ref="F25:M25" si="6">+F22/F24</f>
        <v>27.212645187160916</v>
      </c>
      <c r="G25" s="52">
        <f t="shared" si="6"/>
        <v>30.364401488574021</v>
      </c>
      <c r="H25" s="52">
        <f t="shared" si="6"/>
        <v>26.000234943420494</v>
      </c>
      <c r="I25" s="52">
        <f t="shared" si="6"/>
        <v>25.272696981242326</v>
      </c>
      <c r="J25" s="52">
        <f t="shared" si="6"/>
        <v>26.892274379648899</v>
      </c>
      <c r="K25" s="52">
        <f t="shared" si="6"/>
        <v>26.35183841209366</v>
      </c>
      <c r="L25" s="52">
        <f t="shared" si="6"/>
        <v>30.752272920802191</v>
      </c>
      <c r="M25" s="52">
        <f t="shared" si="6"/>
        <v>30.081166330408202</v>
      </c>
      <c r="N25" s="51"/>
      <c r="O25" s="51"/>
      <c r="P25" s="51"/>
      <c r="Q25" s="51"/>
      <c r="S25" s="50">
        <f>+S22/S24</f>
        <v>27.968674624717302</v>
      </c>
      <c r="T25" s="36"/>
      <c r="U25" s="7"/>
      <c r="V25" s="6"/>
    </row>
    <row r="26" spans="1:22" ht="15.75" customHeight="1">
      <c r="D26" s="14"/>
      <c r="E26" s="6"/>
      <c r="F26" s="63"/>
      <c r="G26" s="63"/>
      <c r="H26" s="63"/>
      <c r="I26" s="63"/>
      <c r="J26" s="63"/>
      <c r="K26" s="63"/>
      <c r="L26" s="63"/>
      <c r="M26" s="63"/>
      <c r="N26" s="6"/>
      <c r="O26" s="6"/>
      <c r="P26" s="6"/>
      <c r="Q26" s="6"/>
      <c r="S26" s="63"/>
      <c r="T26" s="36"/>
      <c r="U26" s="7"/>
      <c r="V26" s="6"/>
    </row>
    <row r="27" spans="1:22" ht="15.75" customHeight="1">
      <c r="A27" s="62" t="s">
        <v>24</v>
      </c>
      <c r="B27" s="61"/>
      <c r="C27" s="60"/>
      <c r="D27" s="14"/>
      <c r="E27" s="59"/>
      <c r="F27" s="58"/>
      <c r="G27" s="58"/>
      <c r="H27" s="58"/>
      <c r="I27" s="58"/>
      <c r="J27" s="58"/>
      <c r="K27" s="58"/>
      <c r="L27" s="58"/>
      <c r="M27" s="58"/>
      <c r="N27" s="59"/>
      <c r="O27" s="59"/>
      <c r="P27" s="59"/>
      <c r="Q27" s="59"/>
      <c r="S27" s="58"/>
      <c r="T27" s="36"/>
      <c r="U27" s="7"/>
      <c r="V27" s="6"/>
    </row>
    <row r="28" spans="1:22" ht="15.75" customHeight="1">
      <c r="A28" s="62"/>
      <c r="B28" s="61"/>
      <c r="C28" s="60"/>
      <c r="D28" s="14"/>
      <c r="E28" s="59"/>
      <c r="F28" s="58"/>
      <c r="G28" s="58"/>
      <c r="H28" s="58"/>
      <c r="I28" s="58"/>
      <c r="J28" s="58"/>
      <c r="K28" s="58"/>
      <c r="L28" s="58"/>
      <c r="M28" s="58"/>
      <c r="N28" s="59"/>
      <c r="O28" s="59"/>
      <c r="P28" s="59"/>
      <c r="Q28" s="59"/>
      <c r="S28" s="58"/>
      <c r="T28" s="36"/>
      <c r="U28" s="7"/>
      <c r="V28" s="6"/>
    </row>
    <row r="29" spans="1:22" ht="15.75" customHeight="1">
      <c r="A29" s="5">
        <f>+MAX($A$1:A28)+1</f>
        <v>12</v>
      </c>
      <c r="B29" s="20" t="s">
        <v>23</v>
      </c>
      <c r="C29" s="13"/>
      <c r="D29" s="40" t="str">
        <f>+'[4]Workpaper Index'!$B$26</f>
        <v>(7.1)</v>
      </c>
      <c r="E29" s="38"/>
      <c r="F29" s="26">
        <f>+INDEX('[4](7.1) Prorated Base NPC'!$29:$29,1,MATCH(F$6,'[4](7.1) Prorated Base NPC'!$37:$37,0))</f>
        <v>50011065.137238234</v>
      </c>
      <c r="G29" s="26">
        <f>+INDEX('[4](7.1) Prorated Base NPC'!$29:$29,1,MATCH(G$6,'[4](7.1) Prorated Base NPC'!$37:$37,0))</f>
        <v>45985167.100023851</v>
      </c>
      <c r="H29" s="26">
        <f>+INDEX('[4](7.1) Prorated Base NPC'!$29:$29,1,MATCH(H$6,'[4](7.1) Prorated Base NPC'!$37:$37,0))</f>
        <v>49906973.15688844</v>
      </c>
      <c r="I29" s="26">
        <f>+INDEX('[4](7.1) Prorated Base NPC'!$29:$29,1,MATCH(I$6,'[4](7.1) Prorated Base NPC'!$37:$37,0))</f>
        <v>48917079.303698763</v>
      </c>
      <c r="J29" s="26">
        <f>+INDEX('[4](7.1) Prorated Base NPC'!$29:$29,1,MATCH(J$6,'[4](7.1) Prorated Base NPC'!$37:$37,0))</f>
        <v>52873367.693607651</v>
      </c>
      <c r="K29" s="26">
        <f>+INDEX('[4](7.1) Prorated Base NPC'!$29:$29,1,MATCH(K$6,'[4](7.1) Prorated Base NPC'!$37:$37,0))</f>
        <v>53728239.205889396</v>
      </c>
      <c r="L29" s="26">
        <f>+INDEX('[4](7.1) Prorated Base NPC'!$29:$29,1,MATCH(L$6,'[4](7.1) Prorated Base NPC'!$37:$37,0))</f>
        <v>63466696.84056095</v>
      </c>
      <c r="M29" s="26">
        <f>+INDEX('[4](7.1) Prorated Base NPC'!$29:$29,1,MATCH(M$6,'[4](7.1) Prorated Base NPC'!$37:$37,0))</f>
        <v>66758059.057229094</v>
      </c>
      <c r="N29" s="41"/>
      <c r="O29" s="41"/>
      <c r="P29" s="41"/>
      <c r="Q29" s="41"/>
      <c r="S29" s="26">
        <f>+SUM(F29:Q29)</f>
        <v>431646647.49513638</v>
      </c>
      <c r="T29" s="36"/>
      <c r="U29" s="57"/>
      <c r="V29" s="56"/>
    </row>
    <row r="30" spans="1:22" ht="15.75" customHeight="1">
      <c r="A30" s="5">
        <f>+MAX($A$1:A29)+1</f>
        <v>13</v>
      </c>
      <c r="B30" s="20" t="s">
        <v>22</v>
      </c>
      <c r="C30" s="13"/>
      <c r="D30" s="40" t="str">
        <f>+'[4]Workpaper Index'!$B$35</f>
        <v>(8.1)</v>
      </c>
      <c r="E30" s="38"/>
      <c r="F30" s="26">
        <f>+INDEX('[4](8.1) Wheeling Revenues'!$64:$64,MATCH(F$6,'[4](8.1) Wheeling Revenues'!$10:$10,0))</f>
        <v>-2684824.28561325</v>
      </c>
      <c r="G30" s="26">
        <f>+INDEX('[4](8.1) Wheeling Revenues'!$64:$64,MATCH(G$6,'[4](8.1) Wheeling Revenues'!$10:$10,0))</f>
        <v>-2684824.28561325</v>
      </c>
      <c r="H30" s="26">
        <f>+INDEX('[4](8.1) Wheeling Revenues'!$64:$64,MATCH(H$6,'[4](8.1) Wheeling Revenues'!$10:$10,0))</f>
        <v>-2684824.28561325</v>
      </c>
      <c r="I30" s="26">
        <f>+INDEX('[4](8.1) Wheeling Revenues'!$64:$64,MATCH(I$6,'[4](8.1) Wheeling Revenues'!$10:$10,0))</f>
        <v>-2684824.28561325</v>
      </c>
      <c r="J30" s="26">
        <f>+INDEX('[4](8.1) Wheeling Revenues'!$64:$64,MATCH(J$6,'[4](8.1) Wheeling Revenues'!$10:$10,0))</f>
        <v>-2684824.28561325</v>
      </c>
      <c r="K30" s="26">
        <f>+INDEX('[4](8.1) Wheeling Revenues'!$64:$64,MATCH(K$6,'[4](8.1) Wheeling Revenues'!$10:$10,0))</f>
        <v>-2684824.28561325</v>
      </c>
      <c r="L30" s="26">
        <f>+INDEX('[4](8.1) Wheeling Revenues'!$64:$64,MATCH(L$6,'[4](8.1) Wheeling Revenues'!$10:$10,0))</f>
        <v>-2684824.28561325</v>
      </c>
      <c r="M30" s="26">
        <f>+INDEX('[4](8.1) Wheeling Revenues'!$64:$64,MATCH(M$6,'[4](8.1) Wheeling Revenues'!$10:$10,0))</f>
        <v>-2684824.28561325</v>
      </c>
      <c r="N30" s="41"/>
      <c r="O30" s="41"/>
      <c r="P30" s="41"/>
      <c r="Q30" s="41"/>
      <c r="S30" s="26">
        <f>+SUM(F30:Q30)</f>
        <v>-21478594.284906</v>
      </c>
      <c r="T30" s="55"/>
      <c r="U30" s="7"/>
      <c r="V30" s="6"/>
    </row>
    <row r="31" spans="1:22" ht="15.75" customHeight="1">
      <c r="A31" s="5">
        <f>+MAX($A$1:A30)+1</f>
        <v>14</v>
      </c>
      <c r="B31" s="20" t="s">
        <v>21</v>
      </c>
      <c r="C31" s="13"/>
      <c r="D31" s="14" t="str">
        <f>"∑ Lines "&amp;$A$29&amp;":"&amp;$A$30&amp;""</f>
        <v>∑ Lines 12:13</v>
      </c>
      <c r="E31" s="38"/>
      <c r="F31" s="53">
        <f t="shared" ref="F31:M31" si="7">+SUM(F29:F30)</f>
        <v>47326240.851624981</v>
      </c>
      <c r="G31" s="53">
        <f t="shared" si="7"/>
        <v>43300342.814410597</v>
      </c>
      <c r="H31" s="53">
        <f t="shared" si="7"/>
        <v>47222148.871275187</v>
      </c>
      <c r="I31" s="53">
        <f t="shared" si="7"/>
        <v>46232255.01808551</v>
      </c>
      <c r="J31" s="53">
        <f t="shared" si="7"/>
        <v>50188543.407994404</v>
      </c>
      <c r="K31" s="53">
        <f t="shared" si="7"/>
        <v>51043414.92027615</v>
      </c>
      <c r="L31" s="53">
        <f t="shared" si="7"/>
        <v>60781872.554947704</v>
      </c>
      <c r="M31" s="53">
        <f t="shared" si="7"/>
        <v>64073234.771615848</v>
      </c>
      <c r="N31" s="54"/>
      <c r="O31" s="54"/>
      <c r="P31" s="54"/>
      <c r="Q31" s="54"/>
      <c r="S31" s="53">
        <f>+SUM(F31:Q31)</f>
        <v>410168053.21023047</v>
      </c>
      <c r="T31" s="36"/>
      <c r="U31" s="7"/>
      <c r="V31" s="6"/>
    </row>
    <row r="32" spans="1:22" ht="15.75" customHeight="1">
      <c r="B32" s="20"/>
      <c r="C32" s="13"/>
      <c r="D32" s="14"/>
      <c r="E32" s="38"/>
      <c r="F32" s="30"/>
      <c r="G32" s="30"/>
      <c r="H32" s="30"/>
      <c r="I32" s="30"/>
      <c r="J32" s="30"/>
      <c r="K32" s="30"/>
      <c r="L32" s="30"/>
      <c r="M32" s="30"/>
      <c r="N32" s="41"/>
      <c r="O32" s="41"/>
      <c r="P32" s="41"/>
      <c r="Q32" s="41"/>
      <c r="S32" s="30"/>
      <c r="T32" s="36"/>
      <c r="U32" s="7"/>
      <c r="V32" s="6"/>
    </row>
    <row r="33" spans="1:22" ht="15.75" customHeight="1">
      <c r="A33" s="5">
        <f>+MAX($A$1:A32)+1</f>
        <v>15</v>
      </c>
      <c r="B33" s="20" t="s">
        <v>20</v>
      </c>
      <c r="C33" s="13"/>
      <c r="D33" s="40" t="str">
        <f>+'[4]Workpaper Index'!$B$26</f>
        <v>(7.1)</v>
      </c>
      <c r="E33" s="38"/>
      <c r="F33" s="30">
        <f>+'[4](7.1) Prorated Base NPC'!J28</f>
        <v>1982626.99979</v>
      </c>
      <c r="G33" s="30">
        <f>+'[4](7.1) Prorated Base NPC'!K28</f>
        <v>1789929.9980000001</v>
      </c>
      <c r="H33" s="30">
        <f>+'[4](7.1) Prorated Base NPC'!L28</f>
        <v>1910070.0009899999</v>
      </c>
      <c r="I33" s="30">
        <f>+'[4](7.1) Prorated Base NPC'!M28</f>
        <v>1856810.0009900001</v>
      </c>
      <c r="J33" s="30">
        <f>+'[4](7.1) Prorated Base NPC'!N28</f>
        <v>1998460.00202</v>
      </c>
      <c r="K33" s="30">
        <f>+'[4](7.1) Prorated Base NPC'!O28</f>
        <v>1912132.46205</v>
      </c>
      <c r="L33" s="30">
        <f>+'[4](7.1) Prorated Base NPC'!P28</f>
        <v>2266364.4785400005</v>
      </c>
      <c r="M33" s="30">
        <f>+'[4](7.1) Prorated Base NPC'!Q28</f>
        <v>2314401.9906899994</v>
      </c>
      <c r="N33" s="41"/>
      <c r="O33" s="41"/>
      <c r="P33" s="41"/>
      <c r="Q33" s="41"/>
      <c r="S33" s="30">
        <f>+SUM(F33:Q33)</f>
        <v>16030795.93307</v>
      </c>
      <c r="T33" s="36"/>
      <c r="U33" s="7"/>
      <c r="V33" s="6"/>
    </row>
    <row r="34" spans="1:22" ht="15.75" customHeight="1">
      <c r="B34" s="20"/>
      <c r="C34" s="13"/>
      <c r="D34" s="14"/>
      <c r="E34" s="38"/>
      <c r="F34" s="33"/>
      <c r="G34" s="33"/>
      <c r="H34" s="33"/>
      <c r="I34" s="33"/>
      <c r="J34" s="33"/>
      <c r="K34" s="33"/>
      <c r="L34" s="33"/>
      <c r="M34" s="33"/>
      <c r="N34" s="37"/>
      <c r="O34" s="37"/>
      <c r="P34" s="37"/>
      <c r="Q34" s="37"/>
      <c r="S34" s="33"/>
      <c r="T34" s="36"/>
      <c r="U34" s="7"/>
      <c r="V34" s="6"/>
    </row>
    <row r="35" spans="1:22" ht="15.75" customHeight="1">
      <c r="A35" s="5">
        <f>+MAX($A$1:A34)+1</f>
        <v>16</v>
      </c>
      <c r="B35" s="17" t="s">
        <v>19</v>
      </c>
      <c r="C35" s="13"/>
      <c r="D35" s="14" t="str">
        <f>"Line "&amp;$A$31&amp;" / Line "&amp;$A$33&amp;""</f>
        <v>Line 14 / Line 15</v>
      </c>
      <c r="E35" s="38"/>
      <c r="F35" s="52">
        <f t="shared" ref="F35:M35" si="8">+F31/F33</f>
        <v>23.870471277067132</v>
      </c>
      <c r="G35" s="52">
        <f t="shared" si="8"/>
        <v>24.191081697492503</v>
      </c>
      <c r="H35" s="52">
        <f t="shared" si="8"/>
        <v>24.722732070971055</v>
      </c>
      <c r="I35" s="52">
        <f t="shared" si="8"/>
        <v>24.898753773103195</v>
      </c>
      <c r="J35" s="52">
        <f t="shared" si="8"/>
        <v>25.113609157683875</v>
      </c>
      <c r="K35" s="52">
        <f t="shared" si="8"/>
        <v>26.694497339139588</v>
      </c>
      <c r="L35" s="52">
        <f t="shared" si="8"/>
        <v>26.819107487116806</v>
      </c>
      <c r="M35" s="52">
        <f t="shared" si="8"/>
        <v>27.684574688994935</v>
      </c>
      <c r="N35" s="51"/>
      <c r="O35" s="51"/>
      <c r="P35" s="51"/>
      <c r="Q35" s="51"/>
      <c r="S35" s="50">
        <f>+S31/S33</f>
        <v>25.586256285883657</v>
      </c>
      <c r="T35" s="36"/>
      <c r="U35" s="7"/>
      <c r="V35" s="6"/>
    </row>
    <row r="36" spans="1:22" ht="15.75" customHeight="1">
      <c r="B36" s="17"/>
      <c r="C36" s="13"/>
      <c r="D36" s="14"/>
      <c r="E36" s="38"/>
      <c r="F36" s="33"/>
      <c r="G36" s="33"/>
      <c r="H36" s="33"/>
      <c r="I36" s="33"/>
      <c r="J36" s="33"/>
      <c r="K36" s="33"/>
      <c r="L36" s="33"/>
      <c r="M36" s="33"/>
      <c r="N36" s="37"/>
      <c r="O36" s="37"/>
      <c r="P36" s="37"/>
      <c r="Q36" s="37"/>
      <c r="S36" s="33"/>
      <c r="T36" s="36"/>
      <c r="U36" s="7"/>
      <c r="V36" s="6"/>
    </row>
    <row r="37" spans="1:22" ht="15.75" customHeight="1">
      <c r="A37" s="13" t="s">
        <v>18</v>
      </c>
      <c r="B37" s="17"/>
      <c r="C37" s="13"/>
      <c r="D37" s="14"/>
      <c r="E37" s="38"/>
      <c r="F37" s="49"/>
      <c r="G37" s="49"/>
      <c r="H37" s="49"/>
      <c r="I37" s="49"/>
      <c r="J37" s="49"/>
      <c r="K37" s="49"/>
      <c r="L37" s="49"/>
      <c r="M37" s="49"/>
      <c r="N37" s="48"/>
      <c r="O37" s="48"/>
      <c r="P37" s="48"/>
      <c r="Q37" s="48"/>
      <c r="S37" s="30"/>
      <c r="T37" s="36"/>
      <c r="U37" s="7"/>
      <c r="V37" s="6"/>
    </row>
    <row r="38" spans="1:22" ht="15.75" customHeight="1">
      <c r="A38" s="13"/>
      <c r="B38" s="17"/>
      <c r="C38" s="13"/>
      <c r="D38" s="14"/>
      <c r="E38" s="38"/>
      <c r="F38" s="33"/>
      <c r="G38" s="33"/>
      <c r="H38" s="33"/>
      <c r="I38" s="33"/>
      <c r="J38" s="33"/>
      <c r="K38" s="33"/>
      <c r="L38" s="33"/>
      <c r="M38" s="33"/>
      <c r="N38" s="37"/>
      <c r="O38" s="37"/>
      <c r="P38" s="37"/>
      <c r="Q38" s="37"/>
      <c r="S38" s="33"/>
      <c r="T38" s="36"/>
      <c r="U38" s="7"/>
      <c r="V38" s="6"/>
    </row>
    <row r="39" spans="1:22" ht="15.75" customHeight="1">
      <c r="A39" s="5">
        <f>+MAX($A$1:A37)+1</f>
        <v>17</v>
      </c>
      <c r="B39" s="20" t="s">
        <v>17</v>
      </c>
      <c r="C39" s="13"/>
      <c r="D39" s="14" t="str">
        <f>"Line "&amp;$A$25&amp;" - Line "&amp;$A$35&amp;""</f>
        <v>Line 11 - Line 16</v>
      </c>
      <c r="E39" s="38"/>
      <c r="F39" s="47">
        <f t="shared" ref="F39:M39" si="9">+F25-F35</f>
        <v>3.3421739100937842</v>
      </c>
      <c r="G39" s="47">
        <f t="shared" si="9"/>
        <v>6.1733197910815178</v>
      </c>
      <c r="H39" s="47">
        <f t="shared" si="9"/>
        <v>1.2775028724494391</v>
      </c>
      <c r="I39" s="47">
        <f t="shared" si="9"/>
        <v>0.3739432081391314</v>
      </c>
      <c r="J39" s="47">
        <f t="shared" si="9"/>
        <v>1.7786652219650243</v>
      </c>
      <c r="K39" s="47">
        <f t="shared" si="9"/>
        <v>-0.34265892704592815</v>
      </c>
      <c r="L39" s="47">
        <f t="shared" si="9"/>
        <v>3.9331654336853852</v>
      </c>
      <c r="M39" s="47">
        <f t="shared" si="9"/>
        <v>2.3965916414132664</v>
      </c>
      <c r="N39" s="46"/>
      <c r="O39" s="46"/>
      <c r="P39" s="46"/>
      <c r="Q39" s="46"/>
      <c r="S39" s="45">
        <f>+S25-S35</f>
        <v>2.3824183388336451</v>
      </c>
      <c r="T39" s="36"/>
      <c r="U39" s="7"/>
      <c r="V39" s="6"/>
    </row>
    <row r="40" spans="1:22" ht="15.75" customHeight="1">
      <c r="B40" s="20"/>
      <c r="C40" s="13"/>
      <c r="D40" s="14"/>
      <c r="E40" s="38"/>
      <c r="F40" s="43"/>
      <c r="G40" s="43"/>
      <c r="H40" s="43"/>
      <c r="I40" s="43"/>
      <c r="J40" s="43"/>
      <c r="K40" s="43"/>
      <c r="L40" s="43"/>
      <c r="M40" s="43"/>
      <c r="N40" s="44"/>
      <c r="O40" s="44"/>
      <c r="P40" s="44"/>
      <c r="Q40" s="44"/>
      <c r="S40" s="43"/>
      <c r="T40" s="36"/>
      <c r="U40" s="7"/>
      <c r="V40" s="6"/>
    </row>
    <row r="41" spans="1:22" ht="15.75" customHeight="1">
      <c r="A41" s="5">
        <f>+MAX($A$1:A40)+1</f>
        <v>18</v>
      </c>
      <c r="B41" s="20" t="s">
        <v>16</v>
      </c>
      <c r="C41" s="13"/>
      <c r="D41" s="14" t="str">
        <f>"Line "&amp;$A$24&amp;" * Line "&amp;$A$39&amp;""</f>
        <v>Line 10 * Line 17</v>
      </c>
      <c r="E41" s="38"/>
      <c r="F41" s="26">
        <f t="shared" ref="F41:M41" si="10">+F39*F24</f>
        <v>6951804.8996506492</v>
      </c>
      <c r="G41" s="26">
        <f t="shared" si="10"/>
        <v>10977284.342482176</v>
      </c>
      <c r="H41" s="26">
        <f t="shared" si="10"/>
        <v>2420889.0476391399</v>
      </c>
      <c r="I41" s="26">
        <f t="shared" si="10"/>
        <v>691185.13726718677</v>
      </c>
      <c r="J41" s="26">
        <f t="shared" si="10"/>
        <v>3440304.8767268034</v>
      </c>
      <c r="K41" s="26">
        <f t="shared" si="10"/>
        <v>-716738.94886642997</v>
      </c>
      <c r="L41" s="26">
        <f t="shared" si="10"/>
        <v>9779114.5005980711</v>
      </c>
      <c r="M41" s="26">
        <f t="shared" si="10"/>
        <v>5183354.1778344689</v>
      </c>
      <c r="N41" s="42"/>
      <c r="O41" s="42"/>
      <c r="P41" s="41"/>
      <c r="Q41" s="41"/>
      <c r="S41" s="26">
        <f>+SUM(F41:Q41)</f>
        <v>38727198.033332057</v>
      </c>
      <c r="T41" s="36"/>
      <c r="U41" s="7"/>
      <c r="V41" s="6"/>
    </row>
    <row r="42" spans="1:22" ht="15.75" customHeight="1">
      <c r="B42" s="20"/>
      <c r="C42" s="13"/>
      <c r="D42" s="14"/>
      <c r="E42" s="38"/>
      <c r="F42" s="33"/>
      <c r="G42" s="33"/>
      <c r="H42" s="33"/>
      <c r="I42" s="33"/>
      <c r="J42" s="33"/>
      <c r="K42" s="33"/>
      <c r="L42" s="33"/>
      <c r="M42" s="33"/>
      <c r="N42" s="37"/>
      <c r="O42" s="37"/>
      <c r="P42" s="37"/>
      <c r="Q42" s="37"/>
      <c r="S42" s="33"/>
      <c r="T42" s="36"/>
      <c r="U42" s="7"/>
      <c r="V42" s="6"/>
    </row>
    <row r="43" spans="1:22" ht="15.75" customHeight="1">
      <c r="A43" s="5">
        <f>+MAX($A$1:A42)+1</f>
        <v>19</v>
      </c>
      <c r="B43" s="20" t="s">
        <v>15</v>
      </c>
      <c r="C43" s="13"/>
      <c r="D43" s="14" t="str">
        <f>"Line "&amp;A41&amp;" * 70%"</f>
        <v>Line 18 * 70%</v>
      </c>
      <c r="E43" s="38"/>
      <c r="F43" s="26">
        <f t="shared" ref="F43:M43" si="11">F41*0.7</f>
        <v>4866263.429755454</v>
      </c>
      <c r="G43" s="26">
        <f t="shared" si="11"/>
        <v>7684099.0397375226</v>
      </c>
      <c r="H43" s="26">
        <f t="shared" si="11"/>
        <v>1694622.3333473979</v>
      </c>
      <c r="I43" s="26">
        <f t="shared" si="11"/>
        <v>483829.59608703072</v>
      </c>
      <c r="J43" s="26">
        <f t="shared" si="11"/>
        <v>2408213.4137087623</v>
      </c>
      <c r="K43" s="26">
        <f t="shared" si="11"/>
        <v>-501717.26420650096</v>
      </c>
      <c r="L43" s="26">
        <f t="shared" si="11"/>
        <v>6845380.1504186494</v>
      </c>
      <c r="M43" s="26">
        <f t="shared" si="11"/>
        <v>3628347.9244841281</v>
      </c>
      <c r="N43" s="41"/>
      <c r="O43" s="41"/>
      <c r="P43" s="41"/>
      <c r="Q43" s="41"/>
      <c r="S43" s="26">
        <f>+SUM(F43:Q43)</f>
        <v>27109038.623332441</v>
      </c>
      <c r="T43" s="36"/>
      <c r="U43" s="7"/>
      <c r="V43" s="6"/>
    </row>
    <row r="44" spans="1:22" ht="15.75" customHeight="1">
      <c r="A44" s="5">
        <f>+MAX($A$1:A43)+1</f>
        <v>20</v>
      </c>
      <c r="B44" s="20" t="s">
        <v>14</v>
      </c>
      <c r="C44" s="13"/>
      <c r="D44" s="40" t="s">
        <v>13</v>
      </c>
      <c r="E44" s="38"/>
      <c r="F44" s="33"/>
      <c r="G44" s="33"/>
      <c r="H44" s="33"/>
      <c r="I44" s="33"/>
      <c r="J44" s="33"/>
      <c r="K44" s="33"/>
      <c r="L44" s="33"/>
      <c r="M44" s="26">
        <f>+'[4](8.2) Additional FERC Revenues'!$J$23</f>
        <v>-1204554</v>
      </c>
      <c r="N44" s="37"/>
      <c r="O44" s="37"/>
      <c r="P44" s="37"/>
      <c r="Q44" s="37"/>
      <c r="S44" s="28">
        <f>+SUM(F44:Q44)</f>
        <v>-1204554</v>
      </c>
      <c r="T44" s="36"/>
      <c r="U44" s="7"/>
      <c r="V44" s="6"/>
    </row>
    <row r="45" spans="1:22" ht="15.75" customHeight="1">
      <c r="A45" s="5">
        <f>+MAX($A$1:A44)+1</f>
        <v>21</v>
      </c>
      <c r="B45" s="17" t="s">
        <v>12</v>
      </c>
      <c r="C45" s="13"/>
      <c r="D45" s="14" t="str">
        <f>"∑ Lines "&amp;$A$43&amp;":"&amp;$A$44&amp;""</f>
        <v>∑ Lines 19:20</v>
      </c>
      <c r="E45" s="38"/>
      <c r="F45" s="22">
        <f t="shared" ref="F45:M45" si="12">+SUM(F43:F44)</f>
        <v>4866263.429755454</v>
      </c>
      <c r="G45" s="22">
        <f t="shared" si="12"/>
        <v>7684099.0397375226</v>
      </c>
      <c r="H45" s="22">
        <f t="shared" si="12"/>
        <v>1694622.3333473979</v>
      </c>
      <c r="I45" s="22">
        <f t="shared" si="12"/>
        <v>483829.59608703072</v>
      </c>
      <c r="J45" s="22">
        <f t="shared" si="12"/>
        <v>2408213.4137087623</v>
      </c>
      <c r="K45" s="22">
        <f t="shared" si="12"/>
        <v>-501717.26420650096</v>
      </c>
      <c r="L45" s="22">
        <f t="shared" si="12"/>
        <v>6845380.1504186494</v>
      </c>
      <c r="M45" s="22">
        <f t="shared" si="12"/>
        <v>2423793.9244841281</v>
      </c>
      <c r="N45" s="23"/>
      <c r="O45" s="23"/>
      <c r="P45" s="23"/>
      <c r="Q45" s="23"/>
      <c r="S45" s="39">
        <f>+SUM(F45:Q45)</f>
        <v>25904484.623332441</v>
      </c>
      <c r="T45" s="36"/>
      <c r="U45" s="7"/>
      <c r="V45" s="6"/>
    </row>
    <row r="46" spans="1:22" ht="15.75" customHeight="1">
      <c r="B46" s="17"/>
      <c r="C46" s="13"/>
      <c r="D46" s="14"/>
      <c r="E46" s="38"/>
      <c r="F46" s="33"/>
      <c r="G46" s="33"/>
      <c r="H46" s="33"/>
      <c r="I46" s="33"/>
      <c r="J46" s="33"/>
      <c r="K46" s="33"/>
      <c r="L46" s="33"/>
      <c r="M46" s="33"/>
      <c r="N46" s="37"/>
      <c r="O46" s="37"/>
      <c r="P46" s="37"/>
      <c r="Q46" s="37"/>
      <c r="S46" s="33"/>
      <c r="T46" s="36"/>
      <c r="U46" s="7"/>
      <c r="V46" s="6"/>
    </row>
    <row r="47" spans="1:22" ht="15.75" customHeight="1">
      <c r="A47" s="13" t="s">
        <v>11</v>
      </c>
      <c r="B47" s="17"/>
      <c r="C47" s="13"/>
      <c r="D47" s="14"/>
      <c r="E47" s="38"/>
      <c r="F47" s="33"/>
      <c r="G47" s="33"/>
      <c r="H47" s="33"/>
      <c r="I47" s="33"/>
      <c r="J47" s="33"/>
      <c r="K47" s="33"/>
      <c r="L47" s="33"/>
      <c r="M47" s="33"/>
      <c r="N47" s="37"/>
      <c r="O47" s="37"/>
      <c r="P47" s="37"/>
      <c r="Q47" s="37"/>
      <c r="S47" s="33"/>
      <c r="T47" s="36"/>
      <c r="U47" s="7"/>
      <c r="V47" s="6"/>
    </row>
    <row r="48" spans="1:22" ht="15.75" customHeight="1">
      <c r="B48" s="17"/>
      <c r="C48" s="35"/>
      <c r="D48" s="14"/>
      <c r="E48" s="34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S48" s="33"/>
      <c r="T48" s="32"/>
      <c r="U48" s="7"/>
      <c r="V48" s="6"/>
    </row>
    <row r="49" spans="1:22" ht="15.75" customHeight="1">
      <c r="A49" s="5">
        <f>+MAX($A$1:A48)+1</f>
        <v>22</v>
      </c>
      <c r="B49" s="20" t="s">
        <v>10</v>
      </c>
      <c r="C49" s="25"/>
      <c r="D49" s="14" t="s">
        <v>9</v>
      </c>
      <c r="E49" s="24"/>
      <c r="F49" s="31">
        <v>5.0000000000000001E-3</v>
      </c>
      <c r="G49" s="31">
        <f t="shared" ref="G49:M49" si="13">+F49</f>
        <v>5.0000000000000001E-3</v>
      </c>
      <c r="H49" s="31">
        <f t="shared" si="13"/>
        <v>5.0000000000000001E-3</v>
      </c>
      <c r="I49" s="31">
        <f t="shared" si="13"/>
        <v>5.0000000000000001E-3</v>
      </c>
      <c r="J49" s="31">
        <f t="shared" si="13"/>
        <v>5.0000000000000001E-3</v>
      </c>
      <c r="K49" s="31">
        <f t="shared" si="13"/>
        <v>5.0000000000000001E-3</v>
      </c>
      <c r="L49" s="31">
        <f t="shared" si="13"/>
        <v>5.0000000000000001E-3</v>
      </c>
      <c r="M49" s="31">
        <f t="shared" si="13"/>
        <v>5.0000000000000001E-3</v>
      </c>
      <c r="N49" s="31"/>
      <c r="O49" s="31"/>
      <c r="P49" s="31"/>
      <c r="Q49" s="31"/>
      <c r="S49" s="31"/>
      <c r="T49" s="9"/>
      <c r="U49" s="7"/>
      <c r="V49" s="6"/>
    </row>
    <row r="50" spans="1:22" ht="15.75" customHeight="1">
      <c r="A50" s="5">
        <f>+MAX($A$1:A49)+1</f>
        <v>23</v>
      </c>
      <c r="B50" s="20" t="s">
        <v>8</v>
      </c>
      <c r="C50" s="25"/>
      <c r="D50" s="14" t="str">
        <f>"Prior Month Line "&amp;$A$53&amp;""</f>
        <v>Prior Month Line 26</v>
      </c>
      <c r="E50" s="24"/>
      <c r="F50" s="26">
        <v>0</v>
      </c>
      <c r="G50" s="26">
        <f t="shared" ref="G50:M50" si="14">+F53</f>
        <v>4878429.0883298423</v>
      </c>
      <c r="H50" s="26">
        <f t="shared" si="14"/>
        <v>12606130.521108357</v>
      </c>
      <c r="I50" s="26">
        <f t="shared" si="14"/>
        <v>14368020.062894665</v>
      </c>
      <c r="J50" s="26">
        <f t="shared" si="14"/>
        <v>14924899.333286386</v>
      </c>
      <c r="K50" s="26">
        <f t="shared" si="14"/>
        <v>17413757.777195852</v>
      </c>
      <c r="L50" s="26">
        <f t="shared" si="14"/>
        <v>16997855.008714814</v>
      </c>
      <c r="M50" s="26">
        <f t="shared" si="14"/>
        <v>23945337.884553086</v>
      </c>
      <c r="N50" s="30"/>
      <c r="O50" s="30"/>
      <c r="P50" s="30"/>
      <c r="Q50" s="30"/>
      <c r="S50" s="26">
        <f>+F50</f>
        <v>0</v>
      </c>
      <c r="T50" s="21"/>
      <c r="U50" s="7"/>
      <c r="V50" s="6"/>
    </row>
    <row r="51" spans="1:22" ht="15.75" customHeight="1">
      <c r="A51" s="5">
        <f>+MAX($A$1:A50)+1</f>
        <v>24</v>
      </c>
      <c r="B51" s="20" t="s">
        <v>7</v>
      </c>
      <c r="C51" s="25"/>
      <c r="D51" s="14" t="str">
        <f>"Line "&amp;$A$45</f>
        <v>Line 21</v>
      </c>
      <c r="E51" s="24"/>
      <c r="F51" s="26">
        <f t="shared" ref="F51:M51" si="15">+F45</f>
        <v>4866263.429755454</v>
      </c>
      <c r="G51" s="26">
        <f t="shared" si="15"/>
        <v>7684099.0397375226</v>
      </c>
      <c r="H51" s="26">
        <f t="shared" si="15"/>
        <v>1694622.3333473979</v>
      </c>
      <c r="I51" s="26">
        <f t="shared" si="15"/>
        <v>483829.59608703072</v>
      </c>
      <c r="J51" s="26">
        <f t="shared" si="15"/>
        <v>2408213.4137087623</v>
      </c>
      <c r="K51" s="26">
        <f t="shared" si="15"/>
        <v>-501717.26420650096</v>
      </c>
      <c r="L51" s="26">
        <f t="shared" si="15"/>
        <v>6845380.1504186494</v>
      </c>
      <c r="M51" s="26">
        <f t="shared" si="15"/>
        <v>2423793.9244841281</v>
      </c>
      <c r="N51" s="30"/>
      <c r="O51" s="30"/>
      <c r="P51" s="30"/>
      <c r="Q51" s="30"/>
      <c r="S51" s="26">
        <f>+SUM(F51:Q51)</f>
        <v>25904484.623332441</v>
      </c>
      <c r="T51" s="21"/>
      <c r="U51" s="7"/>
      <c r="V51" s="6"/>
    </row>
    <row r="52" spans="1:22" ht="25.5" customHeight="1">
      <c r="A52" s="5">
        <f>+MAX($A$1:A51)+1</f>
        <v>25</v>
      </c>
      <c r="B52" s="29" t="s">
        <v>6</v>
      </c>
      <c r="C52" s="25"/>
      <c r="D52" s="14" t="str">
        <f>"Line "&amp;$A$49&amp;" * ( Line "&amp;$A$50&amp;" + 50% x Line "&amp;$A$51&amp;")"</f>
        <v>Line 22 * ( Line 23 + 50% x Line 24)</v>
      </c>
      <c r="E52" s="24"/>
      <c r="F52" s="28">
        <f t="shared" ref="F52:M52" si="16">+(F50+0.5*SUM(F51:F51))*F49</f>
        <v>12165.658574388635</v>
      </c>
      <c r="G52" s="28">
        <f t="shared" si="16"/>
        <v>43602.393040993018</v>
      </c>
      <c r="H52" s="28">
        <f t="shared" si="16"/>
        <v>67267.208438910282</v>
      </c>
      <c r="I52" s="28">
        <f t="shared" si="16"/>
        <v>73049.674304690896</v>
      </c>
      <c r="J52" s="28">
        <f t="shared" si="16"/>
        <v>80645.030200703841</v>
      </c>
      <c r="K52" s="28">
        <f t="shared" si="16"/>
        <v>85814.495725463014</v>
      </c>
      <c r="L52" s="28">
        <f t="shared" si="16"/>
        <v>102102.72541962069</v>
      </c>
      <c r="M52" s="28">
        <f t="shared" si="16"/>
        <v>125786.17423397575</v>
      </c>
      <c r="N52" s="27"/>
      <c r="O52" s="27"/>
      <c r="P52" s="27"/>
      <c r="Q52" s="27"/>
      <c r="S52" s="26">
        <f>+SUM(F52:Q52)</f>
        <v>590433.35993874609</v>
      </c>
      <c r="T52" s="21"/>
      <c r="U52" s="7"/>
      <c r="V52" s="6"/>
    </row>
    <row r="53" spans="1:22" ht="15.75" customHeight="1">
      <c r="A53" s="5">
        <f>+MAX($A$1:A52)+1</f>
        <v>26</v>
      </c>
      <c r="B53" s="17" t="s">
        <v>5</v>
      </c>
      <c r="C53" s="25"/>
      <c r="D53" s="14" t="str">
        <f>"∑ Lines "&amp;$A$50&amp;":"&amp;$A$52&amp;""</f>
        <v>∑ Lines 23:25</v>
      </c>
      <c r="E53" s="24"/>
      <c r="F53" s="22">
        <f t="shared" ref="F53:M53" si="17">+SUM(F50:F52)</f>
        <v>4878429.0883298423</v>
      </c>
      <c r="G53" s="22">
        <f t="shared" si="17"/>
        <v>12606130.521108357</v>
      </c>
      <c r="H53" s="22">
        <f t="shared" si="17"/>
        <v>14368020.062894665</v>
      </c>
      <c r="I53" s="22">
        <f t="shared" si="17"/>
        <v>14924899.333286386</v>
      </c>
      <c r="J53" s="22">
        <f t="shared" si="17"/>
        <v>17413757.777195852</v>
      </c>
      <c r="K53" s="22">
        <f t="shared" si="17"/>
        <v>16997855.008714814</v>
      </c>
      <c r="L53" s="22">
        <f t="shared" si="17"/>
        <v>23945337.884553086</v>
      </c>
      <c r="M53" s="22">
        <f t="shared" si="17"/>
        <v>26494917.983271193</v>
      </c>
      <c r="N53" s="23"/>
      <c r="O53" s="23"/>
      <c r="P53" s="23"/>
      <c r="Q53" s="23"/>
      <c r="S53" s="22">
        <f>+SUM(S50:S52)</f>
        <v>26494917.983271185</v>
      </c>
      <c r="T53" s="21"/>
      <c r="U53" s="7"/>
      <c r="V53" s="6"/>
    </row>
    <row r="54" spans="1:22" ht="15.75" customHeight="1">
      <c r="B54" s="13"/>
      <c r="C54" s="13"/>
      <c r="E54" s="13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S54" s="9"/>
      <c r="T54" s="9"/>
      <c r="U54" s="7"/>
      <c r="V54" s="6"/>
    </row>
    <row r="55" spans="1:22" ht="22.5">
      <c r="A55" s="5">
        <f>+MAX($A$1:A54)+1</f>
        <v>27</v>
      </c>
      <c r="B55" s="20" t="s">
        <v>4</v>
      </c>
      <c r="C55" s="13"/>
      <c r="D55" s="14" t="str">
        <f>"Line "&amp;$A$53&amp;" * (1 + 1.06% / 12) ^ 10 - Line "&amp;$A$53</f>
        <v>Line 26 * (1 + 1.06% / 12) ^ 10 - Line 26</v>
      </c>
      <c r="E55" s="13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S55" s="19">
        <f>+S53*(1+0.06/12)^10-S53</f>
        <v>1354953.6040743664</v>
      </c>
      <c r="T55" s="9"/>
      <c r="U55" s="7"/>
      <c r="V55" s="6"/>
    </row>
    <row r="56" spans="1:22" ht="15.75" customHeight="1">
      <c r="B56" s="18"/>
      <c r="C56" s="13"/>
      <c r="D56" s="14"/>
      <c r="E56" s="13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S56" s="9"/>
      <c r="T56" s="9"/>
      <c r="U56" s="7"/>
      <c r="V56" s="6"/>
    </row>
    <row r="57" spans="1:22" ht="15.75" customHeight="1" thickBot="1">
      <c r="A57" s="5">
        <f>+MAX($A$1:A56)+1</f>
        <v>28</v>
      </c>
      <c r="B57" s="17" t="s">
        <v>3</v>
      </c>
      <c r="C57" s="13"/>
      <c r="D57" s="14" t="str">
        <f>"∑ Lines "&amp;$A$53&amp;":"&amp;$A$55&amp;""</f>
        <v>∑ Lines 26:27</v>
      </c>
      <c r="E57" s="13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S57" s="16">
        <f>S53+S55</f>
        <v>27849871.587345552</v>
      </c>
      <c r="T57" s="9"/>
      <c r="U57" s="7"/>
      <c r="V57" s="6"/>
    </row>
    <row r="58" spans="1:22" ht="15.75" customHeight="1" thickTop="1">
      <c r="B58" s="15"/>
      <c r="C58" s="13"/>
      <c r="D58" s="14"/>
      <c r="E58" s="13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S58" s="9"/>
      <c r="T58" s="9"/>
      <c r="U58" s="7"/>
      <c r="V58" s="6"/>
    </row>
    <row r="59" spans="1:22" ht="15.75" customHeight="1">
      <c r="A59" s="1" t="s">
        <v>2</v>
      </c>
      <c r="C59" s="13"/>
      <c r="E59" s="13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S59" s="9"/>
      <c r="T59" s="9"/>
      <c r="U59" s="7"/>
      <c r="V59" s="6"/>
    </row>
    <row r="60" spans="1:22" ht="15.75" customHeight="1">
      <c r="A60" s="12">
        <v>1</v>
      </c>
      <c r="B60" s="11" t="s">
        <v>1</v>
      </c>
      <c r="C60" s="13"/>
      <c r="E60" s="13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S60" s="9"/>
      <c r="T60" s="9"/>
      <c r="U60" s="7"/>
      <c r="V60" s="6"/>
    </row>
    <row r="61" spans="1:22" ht="15.75" customHeight="1">
      <c r="A61" s="12">
        <v>2</v>
      </c>
      <c r="B61" s="11" t="s">
        <v>0</v>
      </c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S61" s="8"/>
      <c r="T61" s="8"/>
      <c r="U61" s="7"/>
      <c r="V61" s="6"/>
    </row>
    <row r="62" spans="1:22" ht="15.75" customHeight="1"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S62" s="8"/>
      <c r="T62" s="8"/>
      <c r="U62" s="7"/>
      <c r="V62" s="6"/>
    </row>
    <row r="63" spans="1:22" ht="15.75" customHeight="1"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S63" s="8"/>
      <c r="T63" s="8"/>
      <c r="U63" s="7"/>
      <c r="V63" s="6"/>
    </row>
    <row r="64" spans="1:22" ht="15.75" customHeight="1"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S64" s="8"/>
      <c r="T64" s="8"/>
      <c r="U64" s="7"/>
      <c r="V64" s="6"/>
    </row>
    <row r="65" spans="6:22" ht="15.75" customHeight="1"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S65" s="8"/>
      <c r="T65" s="8"/>
      <c r="U65" s="7"/>
      <c r="V65" s="6"/>
    </row>
    <row r="66" spans="6:22" ht="15.75" customHeight="1"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S66" s="8"/>
      <c r="T66" s="8"/>
      <c r="U66" s="7"/>
      <c r="V66" s="6"/>
    </row>
    <row r="67" spans="6:22" ht="15.75" customHeight="1"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S67" s="8"/>
      <c r="T67" s="8"/>
      <c r="U67" s="7"/>
      <c r="V67" s="6"/>
    </row>
    <row r="68" spans="6:22" ht="15.75" customHeight="1"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S68" s="8"/>
      <c r="T68" s="8"/>
      <c r="U68" s="7"/>
      <c r="V68" s="6"/>
    </row>
    <row r="69" spans="6:22" ht="15.75" customHeight="1"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S69" s="8"/>
      <c r="T69" s="8"/>
      <c r="U69" s="7"/>
      <c r="V69" s="6"/>
    </row>
    <row r="70" spans="6:22" ht="15.75" customHeight="1"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S70" s="6"/>
      <c r="T70" s="6"/>
      <c r="U70" s="7"/>
      <c r="V70" s="6"/>
    </row>
    <row r="71" spans="6:22" ht="15.75" customHeight="1"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S71" s="6"/>
      <c r="T71" s="6"/>
      <c r="U71" s="7"/>
      <c r="V71" s="6"/>
    </row>
    <row r="72" spans="6:22" ht="15.75" customHeight="1"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S72" s="6"/>
      <c r="T72" s="6"/>
      <c r="U72" s="7"/>
      <c r="V72" s="6"/>
    </row>
    <row r="73" spans="6:22" ht="15.75" customHeight="1"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S73" s="6"/>
      <c r="T73" s="6"/>
      <c r="U73" s="7"/>
      <c r="V73" s="6"/>
    </row>
    <row r="74" spans="6:22" ht="15.75" customHeight="1"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S74" s="6"/>
      <c r="T74" s="6"/>
      <c r="U74" s="7"/>
      <c r="V74" s="6"/>
    </row>
    <row r="75" spans="6:22" ht="15.75" customHeight="1"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S75" s="6"/>
      <c r="T75" s="6"/>
      <c r="U75" s="7"/>
      <c r="V75" s="6"/>
    </row>
    <row r="76" spans="6:22" ht="15.75" customHeight="1"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S76" s="6"/>
      <c r="T76" s="6"/>
      <c r="U76" s="7"/>
      <c r="V76" s="6"/>
    </row>
    <row r="77" spans="6:22" ht="15.75" customHeight="1"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S77" s="6"/>
      <c r="T77" s="6"/>
      <c r="U77" s="7"/>
      <c r="V77" s="6"/>
    </row>
    <row r="78" spans="6:22" ht="15.75" customHeight="1"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S78" s="6"/>
      <c r="T78" s="6"/>
      <c r="U78" s="7"/>
      <c r="V78" s="6"/>
    </row>
    <row r="79" spans="6:22" ht="15.75" customHeight="1"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S79" s="6"/>
      <c r="T79" s="6"/>
      <c r="U79" s="7"/>
      <c r="V79" s="6"/>
    </row>
    <row r="80" spans="6:22" ht="15.75" customHeight="1"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S80" s="6"/>
      <c r="T80" s="6"/>
      <c r="U80" s="7"/>
      <c r="V80" s="6"/>
    </row>
    <row r="81" spans="6:22" ht="15.75" customHeight="1"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S81" s="6"/>
      <c r="T81" s="6"/>
      <c r="U81" s="7"/>
      <c r="V81" s="6"/>
    </row>
    <row r="82" spans="6:22" ht="15.75" customHeight="1"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S82" s="6"/>
      <c r="T82" s="6"/>
      <c r="U82" s="7"/>
      <c r="V82" s="6"/>
    </row>
    <row r="83" spans="6:22" ht="15.75" customHeight="1"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S83" s="6"/>
      <c r="T83" s="6"/>
      <c r="U83" s="7"/>
      <c r="V83" s="6"/>
    </row>
    <row r="84" spans="6:22" ht="15.75" customHeight="1"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S84" s="6"/>
      <c r="T84" s="6"/>
      <c r="U84" s="7"/>
      <c r="V84" s="6"/>
    </row>
    <row r="85" spans="6:22" ht="15.75" customHeight="1"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S85" s="6"/>
      <c r="T85" s="6"/>
      <c r="U85" s="7"/>
      <c r="V85" s="6"/>
    </row>
    <row r="86" spans="6:22" ht="15.75" customHeight="1"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S86" s="6"/>
      <c r="T86" s="6"/>
      <c r="U86" s="7"/>
      <c r="V86" s="6"/>
    </row>
    <row r="87" spans="6:22" ht="15.75" customHeight="1"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S87" s="6"/>
      <c r="T87" s="6"/>
      <c r="U87" s="7"/>
      <c r="V87" s="6"/>
    </row>
    <row r="88" spans="6:22" ht="15.75" customHeight="1"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S88" s="6"/>
      <c r="T88" s="6"/>
      <c r="U88" s="7"/>
      <c r="V88" s="6"/>
    </row>
    <row r="89" spans="6:22" ht="15.75" customHeight="1"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S89" s="6"/>
      <c r="T89" s="6"/>
      <c r="U89" s="7"/>
      <c r="V89" s="6"/>
    </row>
    <row r="90" spans="6:22" ht="15.75" customHeight="1"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S90" s="6"/>
      <c r="T90" s="6"/>
      <c r="U90" s="7"/>
      <c r="V90" s="6"/>
    </row>
    <row r="91" spans="6:22" ht="15.75" customHeight="1"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S91" s="6"/>
      <c r="T91" s="6"/>
      <c r="U91" s="7"/>
      <c r="V91" s="6"/>
    </row>
    <row r="92" spans="6:22" ht="15.75" customHeight="1"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S92" s="6"/>
      <c r="T92" s="6"/>
      <c r="U92" s="7"/>
      <c r="V92" s="6"/>
    </row>
    <row r="93" spans="6:22" ht="15.75" customHeight="1"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S93" s="6"/>
      <c r="T93" s="6"/>
      <c r="U93" s="7"/>
      <c r="V93" s="6"/>
    </row>
    <row r="94" spans="6:22" ht="15.75" customHeight="1"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S94" s="6"/>
      <c r="T94" s="6"/>
      <c r="U94" s="7"/>
      <c r="V94" s="6"/>
    </row>
    <row r="95" spans="6:22" ht="15.75" customHeight="1"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S95" s="6"/>
      <c r="T95" s="6"/>
      <c r="U95" s="7"/>
      <c r="V95" s="6"/>
    </row>
    <row r="96" spans="6:22" ht="15.75" customHeight="1"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S96" s="6"/>
      <c r="T96" s="6"/>
      <c r="U96" s="7"/>
      <c r="V96" s="6"/>
    </row>
    <row r="97" spans="6:22" ht="15.75" customHeight="1"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S97" s="6"/>
      <c r="T97" s="6"/>
      <c r="U97" s="7"/>
      <c r="V97" s="6"/>
    </row>
    <row r="98" spans="6:22" ht="15.75" customHeight="1"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S98" s="6"/>
      <c r="T98" s="6"/>
      <c r="U98" s="7"/>
      <c r="V98" s="6"/>
    </row>
    <row r="99" spans="6:22" ht="15.75" customHeight="1"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S99" s="6"/>
      <c r="T99" s="6"/>
      <c r="U99" s="7"/>
      <c r="V99" s="6"/>
    </row>
    <row r="100" spans="6:22" ht="15.75" customHeight="1"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S100" s="6"/>
      <c r="T100" s="6"/>
      <c r="U100" s="7"/>
      <c r="V100" s="6"/>
    </row>
    <row r="101" spans="6:22" ht="15.75" customHeight="1"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S101" s="6"/>
      <c r="T101" s="6"/>
      <c r="U101" s="7"/>
      <c r="V101" s="6"/>
    </row>
    <row r="102" spans="6:22" ht="15.75" customHeight="1"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S102" s="6"/>
      <c r="T102" s="6"/>
      <c r="U102" s="7"/>
      <c r="V102" s="6"/>
    </row>
    <row r="103" spans="6:22" ht="15.75" customHeight="1"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S103" s="6"/>
      <c r="T103" s="6"/>
      <c r="U103" s="7"/>
      <c r="V103" s="6"/>
    </row>
    <row r="104" spans="6:22" ht="15.75" customHeight="1"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S104" s="6"/>
      <c r="T104" s="6"/>
      <c r="U104" s="7"/>
      <c r="V104" s="6"/>
    </row>
    <row r="105" spans="6:22" ht="15.75" customHeight="1"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S105" s="6"/>
      <c r="T105" s="6"/>
      <c r="U105" s="7"/>
      <c r="V105" s="6"/>
    </row>
    <row r="106" spans="6:22" ht="15.75" customHeight="1"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S106" s="6"/>
      <c r="T106" s="6"/>
      <c r="U106" s="7"/>
      <c r="V106" s="6"/>
    </row>
    <row r="107" spans="6:22" ht="15.75" customHeight="1"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S107" s="6"/>
      <c r="T107" s="6"/>
      <c r="U107" s="7"/>
      <c r="V107" s="6"/>
    </row>
    <row r="108" spans="6:22" ht="15.75" customHeight="1"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S108" s="6"/>
      <c r="T108" s="6"/>
      <c r="U108" s="7"/>
      <c r="V108" s="6"/>
    </row>
    <row r="109" spans="6:22" ht="15.75" customHeight="1"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S109" s="6"/>
      <c r="T109" s="6"/>
      <c r="U109" s="7"/>
      <c r="V109" s="6"/>
    </row>
    <row r="110" spans="6:22" ht="15.75" customHeight="1"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S110" s="6"/>
      <c r="T110" s="6"/>
      <c r="U110" s="7"/>
      <c r="V110" s="6"/>
    </row>
    <row r="111" spans="6:22" ht="15.75" customHeight="1"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S111" s="6"/>
      <c r="T111" s="6"/>
      <c r="U111" s="7"/>
      <c r="V111" s="6"/>
    </row>
    <row r="112" spans="6:22" ht="15.75" customHeight="1"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S112" s="6"/>
      <c r="T112" s="6"/>
      <c r="U112" s="7"/>
      <c r="V112" s="6"/>
    </row>
    <row r="113" spans="6:22" ht="15.75" customHeight="1"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S113" s="6"/>
      <c r="T113" s="6"/>
      <c r="U113" s="7"/>
      <c r="V113" s="6"/>
    </row>
    <row r="114" spans="6:22" ht="15.75" customHeight="1"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S114" s="6"/>
      <c r="T114" s="6"/>
      <c r="U114" s="7"/>
      <c r="V114" s="6"/>
    </row>
    <row r="115" spans="6:22" ht="15.75" customHeight="1"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S115" s="6"/>
      <c r="T115" s="6"/>
      <c r="U115" s="7"/>
      <c r="V115" s="6"/>
    </row>
    <row r="116" spans="6:22" ht="15.75" customHeight="1"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S116" s="6"/>
      <c r="T116" s="6"/>
      <c r="U116" s="7"/>
      <c r="V116" s="6"/>
    </row>
    <row r="117" spans="6:22" ht="15.75" customHeight="1"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S117" s="6"/>
      <c r="T117" s="6"/>
      <c r="U117" s="7"/>
      <c r="V117" s="6"/>
    </row>
    <row r="118" spans="6:22" ht="15.75" customHeight="1"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S118" s="6"/>
      <c r="T118" s="6"/>
      <c r="U118" s="7"/>
      <c r="V118" s="6"/>
    </row>
    <row r="119" spans="6:22" ht="15.75" customHeight="1"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S119" s="6"/>
      <c r="T119" s="6"/>
      <c r="U119" s="7"/>
      <c r="V119" s="6"/>
    </row>
    <row r="120" spans="6:22" ht="15.75" customHeight="1"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S120" s="6"/>
      <c r="T120" s="6"/>
      <c r="U120" s="7"/>
      <c r="V120" s="6"/>
    </row>
    <row r="121" spans="6:22" ht="15.75" customHeight="1"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S121" s="6"/>
      <c r="T121" s="6"/>
      <c r="U121" s="7"/>
      <c r="V121" s="6"/>
    </row>
    <row r="122" spans="6:22" ht="15.75" customHeight="1"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S122" s="6"/>
      <c r="T122" s="6"/>
      <c r="U122" s="7"/>
      <c r="V122" s="6"/>
    </row>
    <row r="123" spans="6:22" ht="15.75" customHeight="1"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S123" s="6"/>
      <c r="T123" s="6"/>
      <c r="U123" s="7"/>
      <c r="V123" s="6"/>
    </row>
    <row r="124" spans="6:22" ht="15.75" customHeight="1"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S124" s="6"/>
      <c r="T124" s="6"/>
      <c r="U124" s="7"/>
      <c r="V124" s="6"/>
    </row>
    <row r="125" spans="6:22" ht="15.75" customHeight="1"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S125" s="6"/>
      <c r="T125" s="6"/>
      <c r="U125" s="7"/>
      <c r="V125" s="6"/>
    </row>
    <row r="126" spans="6:22" ht="15.75" customHeight="1"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S126" s="6"/>
      <c r="T126" s="6"/>
      <c r="U126" s="7"/>
      <c r="V126" s="6"/>
    </row>
    <row r="127" spans="6:22" ht="15.75" customHeight="1"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S127" s="6"/>
      <c r="T127" s="6"/>
      <c r="U127" s="7"/>
      <c r="V127" s="6"/>
    </row>
    <row r="128" spans="6:22" ht="15.75" customHeight="1"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S128" s="6"/>
      <c r="T128" s="6"/>
      <c r="U128" s="7"/>
      <c r="V128" s="6"/>
    </row>
    <row r="129" spans="6:22" ht="15.75" customHeight="1"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S129" s="6"/>
      <c r="T129" s="6"/>
      <c r="U129" s="7"/>
      <c r="V129" s="6"/>
    </row>
    <row r="130" spans="6:22" ht="15.75" customHeight="1"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S130" s="6"/>
      <c r="T130" s="6"/>
      <c r="U130" s="7"/>
      <c r="V130" s="6"/>
    </row>
    <row r="131" spans="6:22" ht="15.75" customHeight="1"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S131" s="6"/>
      <c r="T131" s="6"/>
      <c r="U131" s="7"/>
      <c r="V131" s="6"/>
    </row>
    <row r="132" spans="6:22" ht="15.75" customHeight="1"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S132" s="6"/>
      <c r="T132" s="6"/>
      <c r="U132" s="7"/>
      <c r="V132" s="6"/>
    </row>
    <row r="133" spans="6:22" ht="15.75" customHeight="1"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S133" s="6"/>
      <c r="T133" s="6"/>
      <c r="U133" s="7"/>
      <c r="V133" s="6"/>
    </row>
    <row r="134" spans="6:22" ht="15.75" customHeight="1"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S134" s="6"/>
      <c r="T134" s="6"/>
      <c r="U134" s="7"/>
      <c r="V134" s="6"/>
    </row>
    <row r="135" spans="6:22" ht="15.75" customHeight="1"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S135" s="6"/>
      <c r="T135" s="6"/>
      <c r="U135" s="7"/>
      <c r="V135" s="6"/>
    </row>
    <row r="136" spans="6:22" ht="15.75" customHeight="1"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S136" s="6"/>
      <c r="T136" s="6"/>
      <c r="U136" s="7"/>
      <c r="V136" s="6"/>
    </row>
    <row r="137" spans="6:22" ht="15.75" customHeight="1"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S137" s="6"/>
      <c r="T137" s="6"/>
      <c r="U137" s="7"/>
      <c r="V137" s="6"/>
    </row>
    <row r="138" spans="6:22" ht="15.75" customHeight="1"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S138" s="6"/>
      <c r="T138" s="6"/>
      <c r="U138" s="7"/>
      <c r="V138" s="6"/>
    </row>
    <row r="139" spans="6:22" ht="15.75" customHeight="1"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S139" s="6"/>
      <c r="T139" s="6"/>
      <c r="U139" s="7"/>
      <c r="V139" s="6"/>
    </row>
    <row r="140" spans="6:22" ht="15.75" customHeight="1"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S140" s="6"/>
      <c r="T140" s="6"/>
      <c r="U140" s="7"/>
      <c r="V140" s="6"/>
    </row>
    <row r="141" spans="6:22" ht="15.75" customHeight="1"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S141" s="6"/>
      <c r="T141" s="6"/>
      <c r="U141" s="7"/>
      <c r="V141" s="6"/>
    </row>
    <row r="142" spans="6:22" ht="15.75" customHeight="1"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S142" s="6"/>
      <c r="T142" s="6"/>
      <c r="U142" s="7"/>
      <c r="V142" s="6"/>
    </row>
    <row r="143" spans="6:22" ht="15.75" customHeight="1"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S143" s="6"/>
      <c r="T143" s="6"/>
      <c r="U143" s="7"/>
      <c r="V143" s="6"/>
    </row>
    <row r="144" spans="6:22" ht="15.75" customHeight="1"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7"/>
      <c r="V144" s="6"/>
    </row>
    <row r="145" spans="6:22" ht="15.75" customHeight="1"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7"/>
      <c r="V145" s="6"/>
    </row>
    <row r="146" spans="6:22" ht="15.75" customHeight="1"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7"/>
      <c r="V146" s="6"/>
    </row>
    <row r="147" spans="6:22" ht="15.75" customHeight="1"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7"/>
      <c r="V147" s="6"/>
    </row>
    <row r="148" spans="6:22" ht="15.75" customHeight="1"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7"/>
      <c r="V148" s="6"/>
    </row>
    <row r="149" spans="6:22" ht="15.75" customHeight="1"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7"/>
      <c r="V149" s="6"/>
    </row>
    <row r="150" spans="6:22" ht="15.75" customHeight="1"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7"/>
      <c r="V150" s="6"/>
    </row>
    <row r="151" spans="6:22" ht="15.75" customHeight="1"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7"/>
      <c r="V151" s="6"/>
    </row>
    <row r="152" spans="6:22" ht="15.75" customHeight="1"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7"/>
      <c r="V152" s="6"/>
    </row>
    <row r="153" spans="6:22" ht="15.75" customHeight="1"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7"/>
      <c r="V153" s="6"/>
    </row>
    <row r="154" spans="6:22" ht="15.75" customHeight="1"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7"/>
      <c r="V154" s="6"/>
    </row>
    <row r="155" spans="6:22" ht="15.75" customHeight="1"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7"/>
      <c r="V155" s="6"/>
    </row>
    <row r="156" spans="6:22" ht="15.75" customHeight="1"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7"/>
      <c r="V156" s="6"/>
    </row>
    <row r="157" spans="6:22" ht="15.75" customHeight="1"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7"/>
      <c r="V157" s="6"/>
    </row>
    <row r="158" spans="6:22" ht="15.75" customHeight="1"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7"/>
      <c r="V158" s="6"/>
    </row>
    <row r="159" spans="6:22" ht="15.75" customHeight="1"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7"/>
      <c r="V159" s="6"/>
    </row>
    <row r="160" spans="6:22" ht="15.75" customHeight="1"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7"/>
      <c r="V160" s="6"/>
    </row>
    <row r="161" spans="6:22" ht="15.75" customHeight="1"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7"/>
      <c r="V161" s="6"/>
    </row>
    <row r="162" spans="6:22" ht="15.75" customHeight="1"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7"/>
      <c r="V162" s="6"/>
    </row>
    <row r="163" spans="6:22" ht="15.75" customHeight="1"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7"/>
      <c r="V163" s="6"/>
    </row>
  </sheetData>
  <pageMargins left="0.25" right="0.25" top="0.5" bottom="0.25" header="0" footer="0.3"/>
  <pageSetup scale="54" fitToWidth="0" fitToHeight="0" orientation="landscape" r:id="rId1"/>
  <headerFooter alignWithMargins="0">
    <oddFooter xml:space="preserve">&amp;R&amp;11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(Exh.3) A1 Scalar Method</vt:lpstr>
    </vt:vector>
  </TitlesOfParts>
  <Company>PacifiCorp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Wilding, Michael</dc:creator>
  <cp:lastModifiedBy>laurieharris</cp:lastModifiedBy>
  <cp:lastPrinted>2015-03-12T20:27:24Z</cp:lastPrinted>
  <dcterms:created xsi:type="dcterms:W3CDTF">2015-03-03T20:07:47Z</dcterms:created>
  <dcterms:modified xsi:type="dcterms:W3CDTF">2015-03-16T19:02:11Z</dcterms:modified>
</cp:coreProperties>
</file>